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ООО газопроводсервис\5 СМЕТЫ\ГОРГАЗ\064.04.19-СМ Калинина 2, Сосновка\"/>
    </mc:Choice>
  </mc:AlternateContent>
  <xr:revisionPtr revIDLastSave="0" documentId="8_{E399F23A-6E38-4500-886C-B041443FE484}" xr6:coauthVersionLast="43" xr6:coauthVersionMax="43" xr10:uidLastSave="{00000000-0000-0000-0000-000000000000}"/>
  <bookViews>
    <workbookView xWindow="-120" yWindow="-120" windowWidth="20730" windowHeight="11160" tabRatio="771"/>
  </bookViews>
  <sheets>
    <sheet name="Мои данные" sheetId="8" r:id="rId1"/>
    <sheet name="Ведомость ресурсов" sheetId="16" r:id="rId2"/>
  </sheets>
  <definedNames>
    <definedName name="_xlnm.Print_Titles" localSheetId="1">'Ведомость ресурсов'!$23:$23</definedName>
    <definedName name="_xlnm.Print_Titles" localSheetId="0">'Мои данные'!$29:$29</definedName>
  </definedNames>
  <calcPr calcId="181029" fullCalcOn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26" i="16" l="1"/>
  <c r="M27" i="16"/>
  <c r="M28" i="16"/>
  <c r="M29" i="16"/>
  <c r="M30" i="16"/>
  <c r="M31" i="16"/>
  <c r="M32" i="16"/>
  <c r="M33" i="16"/>
  <c r="M34" i="16"/>
  <c r="M35" i="16"/>
  <c r="M36" i="16"/>
  <c r="M37" i="16"/>
  <c r="M38" i="16"/>
  <c r="M39" i="16"/>
  <c r="M40" i="16"/>
  <c r="M41" i="16"/>
  <c r="M42" i="16"/>
  <c r="M43" i="16"/>
  <c r="M44" i="16"/>
  <c r="M45" i="16"/>
  <c r="M47" i="16"/>
  <c r="M48" i="16"/>
  <c r="M49" i="16"/>
  <c r="M50" i="16"/>
  <c r="M51" i="16"/>
  <c r="M52" i="16"/>
  <c r="M53" i="16"/>
  <c r="M54" i="16"/>
  <c r="M55" i="16"/>
  <c r="M56" i="16"/>
  <c r="M57" i="16"/>
  <c r="M58" i="16"/>
  <c r="M59" i="16"/>
  <c r="M60" i="16"/>
  <c r="M61" i="16"/>
  <c r="M62" i="16"/>
  <c r="M63" i="16"/>
  <c r="M64" i="16"/>
  <c r="M65" i="16"/>
  <c r="M66" i="16"/>
  <c r="M67" i="16"/>
  <c r="M68" i="16"/>
  <c r="M69" i="16"/>
  <c r="M70" i="16"/>
  <c r="M71" i="16"/>
  <c r="M72" i="16"/>
  <c r="M73" i="16"/>
  <c r="M75" i="16"/>
  <c r="M76" i="16"/>
  <c r="M77" i="16"/>
  <c r="M78" i="16"/>
  <c r="M79" i="16"/>
  <c r="M80" i="16"/>
  <c r="M81" i="16"/>
  <c r="M82" i="16"/>
  <c r="M83" i="16"/>
  <c r="M84" i="16"/>
  <c r="M85" i="16"/>
  <c r="M86" i="16"/>
  <c r="M87" i="16"/>
  <c r="M88" i="16"/>
  <c r="M89" i="16"/>
  <c r="M90" i="16"/>
  <c r="M91" i="16"/>
  <c r="M92" i="16"/>
  <c r="M93" i="16"/>
  <c r="M94" i="16"/>
  <c r="M95" i="16"/>
  <c r="M96" i="16"/>
  <c r="M97" i="16"/>
  <c r="M98" i="16"/>
  <c r="M99" i="16"/>
  <c r="M100" i="16"/>
  <c r="M101" i="16"/>
  <c r="M102" i="16"/>
  <c r="M103" i="16"/>
  <c r="M104" i="16"/>
  <c r="M105" i="16"/>
  <c r="M106" i="16"/>
  <c r="M107" i="16"/>
  <c r="M108" i="16"/>
  <c r="M109" i="16"/>
  <c r="M110" i="16"/>
  <c r="M111" i="16"/>
  <c r="M112" i="16"/>
  <c r="M113" i="16"/>
  <c r="M114" i="16"/>
  <c r="M115" i="16"/>
  <c r="M116" i="16"/>
  <c r="M117" i="16"/>
  <c r="M118" i="16"/>
  <c r="M119" i="16"/>
  <c r="M120" i="16"/>
  <c r="M121" i="16"/>
  <c r="M122" i="16"/>
  <c r="J15" i="16"/>
  <c r="G15" i="16"/>
  <c r="J13" i="16"/>
  <c r="G13" i="16"/>
  <c r="J12" i="16"/>
  <c r="G12" i="16"/>
  <c r="J11" i="16"/>
  <c r="G11" i="16"/>
  <c r="J21" i="8"/>
  <c r="G21" i="8"/>
  <c r="J19" i="8"/>
  <c r="G19" i="8"/>
  <c r="J18" i="8"/>
  <c r="G18" i="8"/>
  <c r="J17" i="8"/>
  <c r="G17" i="8"/>
  <c r="J97" i="8"/>
  <c r="G97" i="8"/>
  <c r="J96" i="8"/>
  <c r="G96" i="8"/>
  <c r="J14" i="16"/>
  <c r="G14" i="16"/>
  <c r="J20" i="8"/>
  <c r="G20" i="8"/>
  <c r="A18" i="16"/>
  <c r="A24" i="8"/>
  <c r="M123" i="16"/>
  <c r="M127" i="16"/>
  <c r="M131" i="16"/>
  <c r="M135" i="16"/>
  <c r="M129" i="16"/>
  <c r="M137" i="16"/>
  <c r="M130" i="16"/>
  <c r="M124" i="16"/>
  <c r="M128" i="16"/>
  <c r="M132" i="16"/>
  <c r="M136" i="16"/>
  <c r="M125" i="16"/>
  <c r="M133" i="16"/>
  <c r="M126" i="16"/>
  <c r="M134" i="16"/>
</calcChain>
</file>

<file path=xl/comments1.xml><?xml version="1.0" encoding="utf-8"?>
<comments xmlns="http://schemas.openxmlformats.org/spreadsheetml/2006/main">
  <authors>
    <author>Пользователь</author>
    <author>Соседко А.Н.</author>
    <author>&lt;&gt;</author>
    <author>YuKazaeva</author>
    <author>Сергей</author>
    <author>Alex</author>
    <author>onikitina</author>
    <author>Alex Sosedko</author>
  </authors>
  <commentList>
    <comment ref="A3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200 атрибут 950 текст&gt;  &lt;подпись 200 значение&gt;</t>
        </r>
      </text>
    </comment>
    <comment ref="H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210 атрибут 950 текст&gt;  &lt;подпись 210 значение&gt;</t>
        </r>
      </text>
    </comment>
    <comment ref="A4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_________________ /&lt;подпись 200 атрибут 950 значение&gt;/</t>
        </r>
      </text>
    </comment>
    <comment ref="H4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_________________ /&lt;подпись 210 атрибут 950 значение&gt;/</t>
        </r>
      </text>
    </comment>
    <comment ref="A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10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объекта&gt;</t>
        </r>
      </text>
    </comment>
    <comment ref="A11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13" authorId="4" shapeId="0">
      <text>
        <r>
          <rPr>
            <sz val="8"/>
            <color indexed="81"/>
            <rFont val="Tahoma"/>
            <family val="2"/>
            <charset val="204"/>
          </rPr>
          <t xml:space="preserve"> на &lt;Наименование локальной сметы&gt;</t>
        </r>
      </text>
    </comment>
    <comment ref="A14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G17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J17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G18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J18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G1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J1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V20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W20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X20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Y20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НР&gt;</t>
        </r>
      </text>
    </comment>
    <comment ref="Z20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СП&gt;</t>
        </r>
      </text>
    </comment>
    <comment ref="G21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J21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V21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W21" authorId="6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X21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ФОТ&gt;</t>
        </r>
      </text>
    </comment>
    <comment ref="Y21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НР&gt;</t>
        </r>
      </text>
    </comment>
    <comment ref="Z21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СП&gt;</t>
        </r>
      </text>
    </comment>
    <comment ref="L24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</text>
    </comment>
    <comment ref="A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позиции по смете&gt;</t>
        </r>
      </text>
    </comment>
    <comment ref="B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(код) позиции&gt;
&lt;Наименование (текстовая часть) расценки&gt;
&lt;Ед. измерения по расценке&gt;
&lt;Формула расчета стоимости единицы&gt;</t>
        </r>
      </text>
    </comment>
    <comment ref="C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&lt;Количество всего (физ. объем) по позиции&gt;
&lt;Формула расчета физ. объема&gt;
</t>
        </r>
      </text>
    </comment>
    <comment ref="D29" authorId="7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&lt;ПЗ по позиции на единицу в базисных ценах с учетом всех к-тов&gt;</t>
        </r>
      </text>
    </comment>
    <comment ref="E29" authorId="7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&lt;ОЗП по позиции на единицу в базисных ценах с учетом всех к-тов&gt;
_____
&lt;МАТ по позиции на единицу в базисных ценах с учетом всех к-тов&gt;
</t>
        </r>
      </text>
    </comment>
    <comment ref="F29" authorId="7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&lt;ЭММ по позиции на единицу в базисных ценах с учетом всех к-тов&gt;
_____
&lt;ЗПМ по позиции на единицу в базисных ценах с учетом всех к-тов&gt;
</t>
        </r>
      </text>
    </comment>
    <comment ref="G2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ПЗ на физобъем по позиции в базисных ценах&gt;
</t>
        </r>
      </text>
    </comment>
    <comment ref="H2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 на физобъем по позиции в базисных ценах&gt;
_____
&lt;ИТОГО МАТ на физобъем по позиции в базисных ценах&gt;
</t>
        </r>
      </text>
    </comment>
    <comment ref="I29" authorId="5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ЭММ на физобъем по позиции в базисных ценах&gt;
_____
&lt;ИТОГО ЗПМ на физобъем по позиции в базисных ценах&gt;
</t>
        </r>
      </text>
    </comment>
    <comment ref="J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ПЗ по позиции в текущих ценах&gt;
</t>
        </r>
      </text>
    </comment>
    <comment ref="K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ОЗП по позиции в текущих ценах&gt;
_____
&lt;ИТОГО МАТ по позиции в текущих ценах&gt;
</t>
        </r>
      </text>
    </comment>
    <comment ref="U29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&lt;ИТОГО ЭММ по позиции в текущих ценах&gt;
_____
&lt;ИТОГО ЗПМ по позиции в текущих ценах&gt;
</t>
        </r>
      </text>
    </comment>
    <comment ref="A80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80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H80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(итоги)&gt;
_____
&lt;Материалы (итоги)&gt;</t>
        </r>
      </text>
    </comment>
    <comment ref="I80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(итоги)&gt;
_____
&lt;З/п машинистов (итоги)&gt;</t>
        </r>
      </text>
    </comment>
    <comment ref="J80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тек.ценах (итоги)&gt;</t>
        </r>
      </text>
    </comment>
    <comment ref="K80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&lt;З/п основных рабочих в тек.ценах (итоги)&gt;
_____
&lt;Материалы в тек.ценах (итоги)&gt;</t>
        </r>
      </text>
    </comment>
    <comment ref="U80" authorId="4" shapeId="0">
      <text>
        <r>
          <rPr>
            <sz val="8"/>
            <color indexed="81"/>
            <rFont val="Tahoma"/>
            <family val="2"/>
            <charset val="204"/>
          </rPr>
          <t xml:space="preserve"> &lt;Эксплуатация машин в тек.ценах (итоги)&gt;
_____
&lt;З/п машинистов в тек.ценах (итоги)&gt;</t>
        </r>
      </text>
    </comment>
    <comment ref="A99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300 атрибут 970 значение&gt; _________________ /&lt;подпись 300 значение&gt;/</t>
        </r>
      </text>
    </comment>
    <comment ref="A101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310 атрибут 970 значение&gt; _________________ /&lt;подпись 310 значение&gt;/</t>
        </r>
      </text>
    </comment>
  </commentList>
</comments>
</file>

<file path=xl/comments2.xml><?xml version="1.0" encoding="utf-8"?>
<comments xmlns="http://schemas.openxmlformats.org/spreadsheetml/2006/main">
  <authors>
    <author>&lt;&gt;</author>
    <author>YuKazaeva</author>
    <author>Сергей</author>
    <author>Alex</author>
    <author>onikitina</author>
  </authors>
  <commentList>
    <comment ref="A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стройки&gt;</t>
        </r>
      </text>
    </comment>
    <comment ref="A4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объекта&gt;</t>
        </r>
      </text>
    </comment>
    <comment ref="A5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&lt;Индекс/ЛН локальной сметы&gt;</t>
        </r>
      </text>
    </comment>
    <comment ref="A7" authorId="2" shapeId="0">
      <text>
        <r>
          <rPr>
            <sz val="8"/>
            <color indexed="81"/>
            <rFont val="Tahoma"/>
            <family val="2"/>
            <charset val="204"/>
          </rPr>
          <t xml:space="preserve"> на &lt;Наименование локальной сметы&gt;</t>
        </r>
      </text>
    </comment>
    <comment ref="A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&lt;Основание&gt;</t>
        </r>
      </text>
    </comment>
    <comment ref="G11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J11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по расчету&gt;/1000</t>
        </r>
      </text>
    </comment>
    <comment ref="G1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J12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Оборудование&gt;/1000</t>
        </r>
      </text>
    </comment>
    <comment ref="G1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J13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Монтажные работы &gt;/1000</t>
        </r>
      </text>
    </comment>
    <comment ref="L14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ОЗП&gt;</t>
        </r>
      </text>
    </comment>
    <comment ref="O14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P14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 с коэф. к итогам&gt;</t>
        </r>
      </text>
    </comment>
    <comment ref="G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J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=&lt;Итого ФОТ с индексами&gt;/1000</t>
        </r>
      </text>
    </comment>
    <comment ref="L15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ОЗП&gt;</t>
        </r>
      </text>
    </comment>
    <comment ref="O15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P15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ТЗМ с коэф. к итогам&gt;</t>
        </r>
      </text>
    </comment>
    <comment ref="L16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ЗПМ&gt;</t>
        </r>
      </text>
    </comment>
    <comment ref="L17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&lt;Итого ЗПМ&gt;</t>
        </r>
      </text>
    </comment>
    <comment ref="L18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&lt;Отчетный период (учет выполненных работ)&gt;</t>
        </r>
      </text>
    </comment>
    <comment ref="A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&lt;Номер ресурса п.п.&gt;</t>
        </r>
      </text>
    </comment>
    <comment ref="B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&lt;Код ресурса&gt;</t>
        </r>
      </text>
    </comment>
    <comment ref="C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&lt;Наименование ресурса &gt;</t>
        </r>
      </text>
    </comment>
    <comment ref="D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&lt;Единица измерения ресурса&gt;
&lt;Количество машиночасов на единицу по позиции&gt;</t>
        </r>
      </text>
    </comment>
    <comment ref="E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&lt;Общее количество ресурса&gt;</t>
        </r>
      </text>
    </comment>
    <comment ref="F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&lt;Сметная базисная цена ресурса (на ед. измерения)&gt;
&lt;Формула базисной  цены единицы ПЗ&gt;</t>
        </r>
      </text>
    </comment>
    <comment ref="G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&lt;Сметная базисная цена ресурса (на физ. объем)&gt;</t>
        </r>
      </text>
    </comment>
    <comment ref="H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&lt;Оптовая цена единицы&gt;</t>
        </r>
      </text>
    </comment>
    <comment ref="I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&lt;Оптовая цена всего&gt;</t>
        </r>
      </text>
    </comment>
    <comment ref="J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&lt;Сметная текущая цена ресурса (на ед. измерения)&gt;
&lt;Формула текущей  цены единицы ПЗ&gt;</t>
        </r>
      </text>
    </comment>
    <comment ref="K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&lt;Сметная текущая цена ресурса (на физ. объем)&gt;</t>
        </r>
      </text>
    </comment>
    <comment ref="M2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=IF(ISNUMBER(R[0]C[-2]/R[0]C[-6]),IF(NOT(R[0]C[-2]/R[0]C[-6]=0),R[0]C[-2]/R[0]C[-6], " "), " ")&lt;Пустой идентификатор&gt;</t>
        </r>
      </text>
    </comment>
    <comment ref="N23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&lt;Обоснование текущей цены ресурса&gt;</t>
        </r>
      </text>
    </comment>
    <comment ref="A139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&lt;Текстовая часть (итоги)&gt;</t>
        </r>
      </text>
    </comment>
    <comment ref="G139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базисных ценах (итоги)&gt;</t>
        </r>
      </text>
    </comment>
    <comment ref="K139" authorId="2" shapeId="0">
      <text>
        <r>
          <rPr>
            <sz val="8"/>
            <color indexed="81"/>
            <rFont val="Tahoma"/>
            <family val="2"/>
            <charset val="204"/>
          </rPr>
          <t xml:space="preserve"> &lt;Прямые затраты в тек.ценах (итоги)&gt;</t>
        </r>
      </text>
    </comment>
    <comment ref="M139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=IF(ISNUMBER(INDIRECT("K" &amp; ROW())/INDIRECT("G" &amp; ROW())),INDIRECT("K" &amp; ROW())/INDIRECT("G" &amp; ROW()), " ")&lt;Пустой идентификатор&gt;</t>
        </r>
      </text>
    </comment>
    <comment ref="N139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&lt;Пустой идентификатор&gt;</t>
        </r>
      </text>
    </comment>
    <comment ref="A141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300 атрибут 970 значение&gt; _________________ /&lt;подпись 300 значение&gt;/</t>
        </r>
      </text>
    </comment>
    <comment ref="A143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<sst xmlns="http://schemas.openxmlformats.org/spreadsheetml/2006/main" count="873" uniqueCount="637">
  <si>
    <t>Код ресурса</t>
  </si>
  <si>
    <t>Всего</t>
  </si>
  <si>
    <t>Сметная стоимость:</t>
  </si>
  <si>
    <t>тыс. руб.</t>
  </si>
  <si>
    <t>Hормативная трудоемкость:</t>
  </si>
  <si>
    <t>тыс.чел.ч</t>
  </si>
  <si>
    <t>Сметная заработная плата:</t>
  </si>
  <si>
    <t>№ пп</t>
  </si>
  <si>
    <t>Код норматива,  
Наименование,  
Единица измерения</t>
  </si>
  <si>
    <t>Объем</t>
  </si>
  <si>
    <t>Базисная стоимость за единицу</t>
  </si>
  <si>
    <t>Базисная стоимость всего</t>
  </si>
  <si>
    <t>Текущая стоимость всего</t>
  </si>
  <si>
    <t>Осн. З/п</t>
  </si>
  <si>
    <t>Эксп.</t>
  </si>
  <si>
    <t>Материал</t>
  </si>
  <si>
    <t>В т.ч. з/п</t>
  </si>
  <si>
    <t>базисная цена</t>
  </si>
  <si>
    <t>текущая цена</t>
  </si>
  <si>
    <t>Наименование</t>
  </si>
  <si>
    <t>Единица измерения</t>
  </si>
  <si>
    <t>Количество единиц по проектным данным</t>
  </si>
  <si>
    <t>Сметная стоимость в базисных ценах (руб.)</t>
  </si>
  <si>
    <t>Стоимость в текущих ценах (руб.)</t>
  </si>
  <si>
    <t>Индекс для смт. цен</t>
  </si>
  <si>
    <t>Обоснование</t>
  </si>
  <si>
    <t>Отпускная</t>
  </si>
  <si>
    <t>Сметная</t>
  </si>
  <si>
    <t>на ед. изм.</t>
  </si>
  <si>
    <t>общая</t>
  </si>
  <si>
    <t>Кол-во механизаторов</t>
  </si>
  <si>
    <t>(локальная смета)</t>
  </si>
  <si>
    <t>(локальный сметный расчет)</t>
  </si>
  <si>
    <t>в т.ч. оборудование</t>
  </si>
  <si>
    <t>монтажных работ</t>
  </si>
  <si>
    <t xml:space="preserve">УТВЕРЖДАЮ </t>
  </si>
  <si>
    <t>СОГЛАСОВАНО</t>
  </si>
  <si>
    <t>% НР</t>
  </si>
  <si>
    <t>% СП</t>
  </si>
  <si>
    <t>"___" ____________ 20___ г.</t>
  </si>
  <si>
    <t>"___" _____________ 20___ г.</t>
  </si>
  <si>
    <t>Директор ООО "Газопроводсервис"  Смета на сумму 136 526,00 руб. без учета НДС</t>
  </si>
  <si>
    <t xml:space="preserve">Заместитель генерального директора - Главный инженер АО "Челябинскгоргаз"  </t>
  </si>
  <si>
    <t>_________________ /А.В. Бунаков/</t>
  </si>
  <si>
    <t>_________________ /В.А. Фомин/</t>
  </si>
  <si>
    <t>Стройка:Газопровод низкого давления от точки подключения до границы земельного участка по адресу: г. Челябинск, Центральный район, п. Сосновка, ул. Калинина 2</t>
  </si>
  <si>
    <t>Объект:Газопровод низкого давления от точки подключения до границы земельного участка по адресу: г. Челябинск, Центральный район, п. Сосновка, ул. Калинина 2</t>
  </si>
  <si>
    <t>ЛОКАЛЬНАЯ СМЕТА №1</t>
  </si>
  <si>
    <t>на Калинина 2</t>
  </si>
  <si>
    <t>Основание:064.04.19 - ТП - ГСН</t>
  </si>
  <si>
    <t>Составил:  _________________ /И.В. Данильченко/</t>
  </si>
  <si>
    <t>Проверил:  _________________ /А.В. Бунаков/</t>
  </si>
  <si>
    <t>Раздел 1. ЗЕМЛЯНЫЕ РАБОТЫ</t>
  </si>
  <si>
    <t>ТЕР01-02-057-03
Разработка грунта вручную в траншеях глубиной до 2 м без креплений с откосами, группа грунтов: 3
100 м3 грунта</t>
  </si>
  <si>
    <t>0,182
18,2 / 100</t>
  </si>
  <si>
    <t>ТЕР01-01-009-15
Разработка грунта в траншеях экскаватором «обратная лопата» с ковшом вместимостью 0,5 (0,5-0,63) м3, в отвал группа грунтов: 3
1000 м3 грунта</t>
  </si>
  <si>
    <t>0,13626
136,26 / 1000</t>
  </si>
  <si>
    <t>4866,54
_____
645,52</t>
  </si>
  <si>
    <t>663
_____
88</t>
  </si>
  <si>
    <t>4013
_____
1186</t>
  </si>
  <si>
    <t>ТЕР01-02-057-04
Разработка грунта вручную в траншеях глубиной до 2 м без креплений с откосами, группа грунтов: 4
100 м3 грунта</t>
  </si>
  <si>
    <t>0,1344
13,44 / 100</t>
  </si>
  <si>
    <t>ТЕР01-01-009-16
Разработка грунта в траншеях экскаватором «обратная лопата» с ковшом вместимостью 0,5 (0,5-0,63) м3, в отвал группа грунтов: 4
1000 м3 грунта</t>
  </si>
  <si>
    <t>0,0806
80,6 / 1000</t>
  </si>
  <si>
    <t>6028,7
_____
799,68</t>
  </si>
  <si>
    <t>486
_____
64</t>
  </si>
  <si>
    <t>2941
_____
869</t>
  </si>
  <si>
    <t>ТЕР23-01-001-01
Устройство основания под трубопроводы: песчаного, h=0.1 м
10 м3 основания</t>
  </si>
  <si>
    <t>0,704
7,04 / 10</t>
  </si>
  <si>
    <t>105,37
_____
1287</t>
  </si>
  <si>
    <t>39,04
_____
4,26</t>
  </si>
  <si>
    <t>74
_____
907</t>
  </si>
  <si>
    <t>27
_____
3</t>
  </si>
  <si>
    <t>1000
_____
2693</t>
  </si>
  <si>
    <t>130
_____
40</t>
  </si>
  <si>
    <t>ТЕР01-02-061-02
Засыпка вручную траншей, пазух котлованов и ям, (присыпка газопровода песком вручную на h=0.2 м) на выходе из земли песком_x000D_
группа грунтов: 2
100 м3 грунта</t>
  </si>
  <si>
    <t>0,3138
(23,41+7,97) / 100</t>
  </si>
  <si>
    <t>ТССЦ-408-0122
Песок природный для строительных работ средний
м3</t>
  </si>
  <si>
    <t>34,518
(23,41+7,97)*1,1</t>
  </si>
  <si>
    <t xml:space="preserve">
_____
117</t>
  </si>
  <si>
    <t xml:space="preserve">
_____
4039</t>
  </si>
  <si>
    <t xml:space="preserve">
_____
12002</t>
  </si>
  <si>
    <t>ТЕР01-01-033-05
Засыпка траншей и котлованов с перемещением грунта до 5 м бульдозерами мощностью 79 (108) кВт (л.с.), 2 группа грунтов
1000 м3 грунта</t>
  </si>
  <si>
    <t>0,21008
210,08 / 1000</t>
  </si>
  <si>
    <t>367,67
_____
68,26</t>
  </si>
  <si>
    <t>77
_____
14</t>
  </si>
  <si>
    <t>635
_____
193</t>
  </si>
  <si>
    <t>ТЕР01-02-005-01
Уплотнение грунта пневматическими трамбовками, группа грунтов: 1-2
100 м3 уплотненного грунта</t>
  </si>
  <si>
    <t>2,4146
(210,08+23,41+7,97) / 100</t>
  </si>
  <si>
    <t>199,9
_____
36,97</t>
  </si>
  <si>
    <t>483
_____
89</t>
  </si>
  <si>
    <t>3237
_____
1203</t>
  </si>
  <si>
    <t>ТССЦпг-01-01-01-039
Погрузочные работы при автомобильных перевозках: грунта растительного слоя (земля, перегной)
1 т груза</t>
  </si>
  <si>
    <t>71,077
38,42*1,85</t>
  </si>
  <si>
    <t>ТССЦпг-03-21-01-005
Перевозка грузов автомобилями-самосвалами грузоподъемностью 10 т, работающих вне карьера, на расстояние: до 5 км I класс груза
1 т груза</t>
  </si>
  <si>
    <t>ТЕР01-02-066-02
Крепление инвентарными щитами стенок котлованов шириной до 2 м в грунтах: устойчивых
100 м2 креплений</t>
  </si>
  <si>
    <t>0,1086
10,86 / 100</t>
  </si>
  <si>
    <t>217,76
_____
104,28</t>
  </si>
  <si>
    <t>83,26
_____
4,74</t>
  </si>
  <si>
    <t>24
_____
11</t>
  </si>
  <si>
    <t>9
_____
1</t>
  </si>
  <si>
    <t>319
_____
80</t>
  </si>
  <si>
    <t>54
_____
7</t>
  </si>
  <si>
    <t>ТССЦ-203-0511
Щиты из досок толщиной 25 мм
м2</t>
  </si>
  <si>
    <t xml:space="preserve">
_____
66</t>
  </si>
  <si>
    <t xml:space="preserve">
_____
158</t>
  </si>
  <si>
    <t xml:space="preserve">
_____
902</t>
  </si>
  <si>
    <t>Раздел 2. ПРОКЛАДКА ПЭ УЧАСТКОВ ГАЗОПРОВОДА Ф63Х5.8 мм</t>
  </si>
  <si>
    <t>Прокладка газопровода ПЭ63х5.8 мм в траншее</t>
  </si>
  <si>
    <t>ТЕР24-02-034-01
Укладка газопроводов из одиночных полиэтиленовых труб в траншею, диаметр газопровода: до 110 мм
100 м газопровода</t>
  </si>
  <si>
    <t>0,765
76,5 / 100</t>
  </si>
  <si>
    <t>Прайс "Полипластик"
Труба ПЭ 100 SDR 11, наружный диаметр 63 мм (ГОСТ Р 50838-95)
1 м</t>
  </si>
  <si>
    <t>78,03
76,5*1,02</t>
  </si>
  <si>
    <t xml:space="preserve">
_____
35,63</t>
  </si>
  <si>
    <t xml:space="preserve">
_____
2780</t>
  </si>
  <si>
    <t xml:space="preserve">
_____
17405</t>
  </si>
  <si>
    <t>ТЕР24-02-005-02
Установка НСПС на газопроводе из полиэтиленовых труб в горизонтальной плоскости (с установкой муфты в стык), диаметр отвода 63 мм
1 отвод</t>
  </si>
  <si>
    <t>16,54
_____
180,9</t>
  </si>
  <si>
    <t>33
_____
362</t>
  </si>
  <si>
    <t>446
_____
722</t>
  </si>
  <si>
    <t>ТССЦ-507-0778
Переход «полиэтилен-сталь 63х57»
шт.</t>
  </si>
  <si>
    <t xml:space="preserve">
_____
385</t>
  </si>
  <si>
    <t xml:space="preserve">
_____
770</t>
  </si>
  <si>
    <t xml:space="preserve">
_____
578</t>
  </si>
  <si>
    <t>ТЕРм10-06-048-05
Укладка сигнальной ленты "Газ" (применительно - п. 1.10.98 в т.ч. к ТЕРм 10). Прокладка волоконно-оптических кабелей в траншее
1 км кабеля</t>
  </si>
  <si>
    <t>0,0805
80,5/1000</t>
  </si>
  <si>
    <t>87,77
_____
5,85</t>
  </si>
  <si>
    <t>410,69
_____
41,06</t>
  </si>
  <si>
    <t>7
_____
1</t>
  </si>
  <si>
    <t>33
_____
3</t>
  </si>
  <si>
    <t>95
_____
6</t>
  </si>
  <si>
    <t>185
_____
45</t>
  </si>
  <si>
    <t>ТССЦ-507-3538
Лента сигнальная "Газ" ЛСГ 200
м</t>
  </si>
  <si>
    <t xml:space="preserve">
_____
0,3</t>
  </si>
  <si>
    <t xml:space="preserve">
_____
24</t>
  </si>
  <si>
    <t xml:space="preserve">
_____
84</t>
  </si>
  <si>
    <t>Раздел 3. ПРОКЛАДКА СТАЛЬНОГО УЧАСТКА ГАЗОПРОВОДА НИЗКОГО ДАВЛЕНИЯ Ф57х3.5 мм</t>
  </si>
  <si>
    <t>Стальной участок на выходе из земли</t>
  </si>
  <si>
    <t>ТЕР24-02-030-01
Укладка в траншею изолированных стальных газопроводов условным диаметром: до 50 мм
100 м трубопровода
1 151,80 = 6 306,84 - 101 x 51,04</t>
  </si>
  <si>
    <t>0,031
3,1 / 100</t>
  </si>
  <si>
    <t>227,93
_____
4,03</t>
  </si>
  <si>
    <t>919,84
_____
102,06</t>
  </si>
  <si>
    <t>29
_____
3</t>
  </si>
  <si>
    <t>95
_____
2</t>
  </si>
  <si>
    <t>163
_____
43</t>
  </si>
  <si>
    <t>Прайс АО "Металл-база"
Трубы стальные электросварные прямошовные со снятой фаской из стали марок БСт2кп-БСт4кп и БСт2пс-БСт4пс наружный диаметр 57 мм, толщина стенки 3,5 мм_x000D_
(При покупке части изделия от целого цена увеличивается на 30%, при покупке менее 50кг цена увеличивается на 20%)
м</t>
  </si>
  <si>
    <t>3,131
3,1*1,01</t>
  </si>
  <si>
    <t xml:space="preserve">
_____
55,14</t>
  </si>
  <si>
    <t xml:space="preserve">
_____
173</t>
  </si>
  <si>
    <t xml:space="preserve">
_____
1081</t>
  </si>
  <si>
    <t>ТЕР24-02-021-01
Изоляция комбинированным мастично-ленточным материалом типа ленты «Лиам» сварных стыков газопроводов условным диаметром: 50-200 мм
1 м2</t>
  </si>
  <si>
    <t>0,558
0,18*3,1</t>
  </si>
  <si>
    <t>23,4
_____
180,68</t>
  </si>
  <si>
    <t>88,16
_____
14,3</t>
  </si>
  <si>
    <t>13
_____
101</t>
  </si>
  <si>
    <t>49
_____
8</t>
  </si>
  <si>
    <t>176
_____
341</t>
  </si>
  <si>
    <t>279
_____
108</t>
  </si>
  <si>
    <t>Устройство футляра Ф108х4.0 мм на выходе газоповода Ф57х3.5 мм из земли, -1 шт</t>
  </si>
  <si>
    <t>Прайс АО "Металл-база"
Трубы стальные электросварные прямошовные со снятой фаской из стали марок БСт2кп-БСт4кп и БСт2пс-БСт4пс наружный диаметр 108 мм, толщина стенки 4 мм _x000D_
(При покупке части изделия от целого цена увеличивается на 30%, при покупке менее 50кг цена увеличивается на 20%)
м</t>
  </si>
  <si>
    <t xml:space="preserve">
_____
125,17</t>
  </si>
  <si>
    <t xml:space="preserve">
_____
75</t>
  </si>
  <si>
    <t xml:space="preserve">
_____
470</t>
  </si>
  <si>
    <t>ТЕР22-05-003-01
Протаскивание в футляр стальных труб диаметром: 100 мм
100 м трубы, уложенной в футляр</t>
  </si>
  <si>
    <t>1026,3
_____
1111,06</t>
  </si>
  <si>
    <t>6
_____
7</t>
  </si>
  <si>
    <t>83
_____
38</t>
  </si>
  <si>
    <t>5
_____
35</t>
  </si>
  <si>
    <t>18
_____
3</t>
  </si>
  <si>
    <t>63
_____
122</t>
  </si>
  <si>
    <t>100
_____
39</t>
  </si>
  <si>
    <t>ТЕР22-05-004-01
Заделка битумом и прядью концов футляра диаметром: 100 мм
1 футляр</t>
  </si>
  <si>
    <t>8,19
_____
39,89</t>
  </si>
  <si>
    <t>8
_____
40</t>
  </si>
  <si>
    <t>110
_____
193</t>
  </si>
  <si>
    <t>Надземный стальной газопровод</t>
  </si>
  <si>
    <t>ТЕР24-02-041-01
Надземная прокладка стальных газопроводов на металлических опорах, условный диаметр газопровода: 50 мм
100 м газопровода</t>
  </si>
  <si>
    <t>0,012
1,2 / 100</t>
  </si>
  <si>
    <t>232,58
_____
200,73</t>
  </si>
  <si>
    <t>1591,9
_____
205,71</t>
  </si>
  <si>
    <t>3
_____
2</t>
  </si>
  <si>
    <t>19
_____
2</t>
  </si>
  <si>
    <t>38
_____
9</t>
  </si>
  <si>
    <t>110
_____
33</t>
  </si>
  <si>
    <t>Прайс АО "Металл-база"
Трубы стальные электросварные прямошовные со снятой фаской из стали марок БСт2кп-БСт4кп и БСт2пс-БСт4пс наружный диаметр 57 мм, толщина стенки 3,5 мм _x000D_
(При покупке части изделия от целого цена увеличивается на 30%, при покупке менее 50кг цена увеличивается на 20%)
м</t>
  </si>
  <si>
    <t>1,212
1,2*1,01</t>
  </si>
  <si>
    <t xml:space="preserve">
_____
67</t>
  </si>
  <si>
    <t xml:space="preserve">
_____
418</t>
  </si>
  <si>
    <t>ТЕР22-03-001-05
Установка фасонных частей стальных сварных диаметром: 100-250 мм_x000D_
(3 отвода 57)
1 т фасонных частей</t>
  </si>
  <si>
    <t>0,0018
(0,6*3) * 0,001</t>
  </si>
  <si>
    <t>4960,28
_____
14919,4</t>
  </si>
  <si>
    <t>11806,75
_____
1684,6</t>
  </si>
  <si>
    <t>9
_____
27</t>
  </si>
  <si>
    <t>21
_____
3</t>
  </si>
  <si>
    <t>120
_____
235</t>
  </si>
  <si>
    <t>136
_____
41</t>
  </si>
  <si>
    <t>ТЕР13-03-002-04
Огрунтовка металлических поверхностей грунтовкой ГФ-021
100 м2 окрашиваемой поверхности</t>
  </si>
  <si>
    <t>0,00216
(0,18*1,2) * 0,01</t>
  </si>
  <si>
    <t>142,94
_____
500,72</t>
  </si>
  <si>
    <t>20,3
_____
0,24</t>
  </si>
  <si>
    <t xml:space="preserve">
_____
1</t>
  </si>
  <si>
    <t>4
_____
4</t>
  </si>
  <si>
    <t>ТЕР13-03-004-26
Окраска металлических огрунтованных поверхностей: эмалью ПФ-115
100 м2 окрашиваемой поверхности</t>
  </si>
  <si>
    <t>87,86
_____
776,96</t>
  </si>
  <si>
    <t>13,6
_____
0,24</t>
  </si>
  <si>
    <t xml:space="preserve">
_____
2</t>
  </si>
  <si>
    <t>3
_____
5</t>
  </si>
  <si>
    <t>ТЕРм12-10-001-01
Бобышки, штуцеры на условное давление: до 10 МПа
100 шт.</t>
  </si>
  <si>
    <t>795,26
_____
2433,91</t>
  </si>
  <si>
    <t>8
_____
25</t>
  </si>
  <si>
    <t>107
_____
268</t>
  </si>
  <si>
    <t>ТЕР24-02-051-01
Монтаж задвижки стальной фланцевой для надземной установки на газопроводах из труб условным диаметром: 50 мм
1 задвижка
211,83 = 493,69 - 5,8 x 21,70 - 2 x 35,00 - 4 x 21,50</t>
  </si>
  <si>
    <t>77,36
_____
33,22</t>
  </si>
  <si>
    <t>77
_____
34</t>
  </si>
  <si>
    <t>1042
_____
168</t>
  </si>
  <si>
    <t>Прайс ООО "АЛСО"
Кран шаровый под приварку полнопроходной стальной ALSO серии GAS, DN 50, Py=4.0 МПа КШ.П.П.GAS 050.40-01
шт.</t>
  </si>
  <si>
    <t xml:space="preserve">
_____
444,49</t>
  </si>
  <si>
    <t xml:space="preserve">
_____
444</t>
  </si>
  <si>
    <t xml:space="preserve">
_____
2783</t>
  </si>
  <si>
    <t>ТССЦ-507-2382
Заглушки эллиптические на Ру 10 МПа (100 кгс/см2) из стали 20, диаметром условного прохода 50 мм, наружным диаметром 57 мм, толщиной стенки 3,0 мм
шт.</t>
  </si>
  <si>
    <t xml:space="preserve">
_____
23,79</t>
  </si>
  <si>
    <t xml:space="preserve">
_____
38</t>
  </si>
  <si>
    <t>Раздел 4. ИСПЫТАНИЯ ГАЗОПРОВОДА НИЗКОГО ДАВЛЕНИЯ</t>
  </si>
  <si>
    <t>ТЕРм39-02-015-02
Гаммаграфический контроль трубопровода через две стенки, диаметр трубопровода: 60 мм, толщина стенки до 5 мм
1 снимок</t>
  </si>
  <si>
    <t>14,7
_____
5,66</t>
  </si>
  <si>
    <t>59
_____
23</t>
  </si>
  <si>
    <t>792
_____
69</t>
  </si>
  <si>
    <t>ТЕРм39-02-001-02
Визуальный и измерительный контроль сварных соединений трубопроводов, диаметр: до 60 мм
1 стык</t>
  </si>
  <si>
    <t>1,4
_____
0,03</t>
  </si>
  <si>
    <t>132
_____
3</t>
  </si>
  <si>
    <t>ТЕР13-08-007-01
Проверка состояния изоляционного покрытия подземных газопроводов Ф57 мм (применительно) Проверка качества резинового покрытия
100 м2 поверхности</t>
  </si>
  <si>
    <t>0,558
3,1*0,18</t>
  </si>
  <si>
    <t>ТЕР24-02-121-01
Монтаж инвентарного узла из стальных труб для очистки и испытания газопровода, условный диаметр газопровода до 50мм
1 узел</t>
  </si>
  <si>
    <t>37,94
_____
18,52</t>
  </si>
  <si>
    <t>38
_____
19</t>
  </si>
  <si>
    <t>511
_____
73</t>
  </si>
  <si>
    <t>ТЕР24-02-120-01
Очистка полости трубопровода продувкой воздухом, условный диаметр газопровода: до 50 мм
100 м трубопровода</t>
  </si>
  <si>
    <t>0,808
80,8 / 100</t>
  </si>
  <si>
    <t>12,55
_____
2,43</t>
  </si>
  <si>
    <t>10
_____
2</t>
  </si>
  <si>
    <t>68
_____
26</t>
  </si>
  <si>
    <t>ТЕР24-02-122-01
Подъем давления при испытании воздухом газопроводов низкого и среднего давления (до 0,3 МПа) условным диаметром: до 50 мм
100 м газопровода</t>
  </si>
  <si>
    <t>5,07
_____
0,49</t>
  </si>
  <si>
    <t>27
_____
5</t>
  </si>
  <si>
    <t>ТЕР24-02-124-01
Выдержка под давлением до 0,6 МПа при испытании на прочность и герметичность газопроводов условным диаметром: 50-300 мм
1 участок испытания газопровода</t>
  </si>
  <si>
    <t>798,21
_____
85,12</t>
  </si>
  <si>
    <t>798
_____
85</t>
  </si>
  <si>
    <t>5391
_____
1147</t>
  </si>
  <si>
    <t>Итого прямые затраты по смете</t>
  </si>
  <si>
    <t>2155
_____
10151</t>
  </si>
  <si>
    <t>3934
_____
368</t>
  </si>
  <si>
    <t>29054
_____
40792</t>
  </si>
  <si>
    <t>23778
_____
4985</t>
  </si>
  <si>
    <t>Итого прямые затраты по смете с учетом коэффициентов к итогам</t>
  </si>
  <si>
    <t xml:space="preserve">    В том числе, справочно:</t>
  </si>
  <si>
    <t xml:space="preserve">     Вспомогательные материалы МАТ=2%ОЗП  (Поз. 32, 36-37)</t>
  </si>
  <si>
    <t xml:space="preserve">
_____
21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</si>
  <si>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</si>
  <si>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</si>
  <si>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</si>
  <si>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</si>
  <si>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</si>
  <si>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</si>
  <si>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ВСЕГО по смете</t>
  </si>
  <si>
    <t xml:space="preserve">    Итого Строительные работы</t>
  </si>
  <si>
    <t xml:space="preserve">    Итого Монтажные работы</t>
  </si>
  <si>
    <t xml:space="preserve">    Итого</t>
  </si>
  <si>
    <t xml:space="preserve">    ВСЕГО по смете</t>
  </si>
  <si>
    <t>ЛОКАЛЬНЫЙ РЕСУРСНЫЙ СМЕТНЫЙ РАСЧЕТ №1</t>
  </si>
  <si>
    <t>Ресурсы подрядчика</t>
  </si>
  <si>
    <t xml:space="preserve">          Трудозатраты</t>
  </si>
  <si>
    <t>1-1-5</t>
  </si>
  <si>
    <t>Рабочий строитель (ср 1,5)</t>
  </si>
  <si>
    <t xml:space="preserve">чел.-ч
</t>
  </si>
  <si>
    <t xml:space="preserve">9,48
</t>
  </si>
  <si>
    <t xml:space="preserve">127,83
</t>
  </si>
  <si>
    <t>1-2-0</t>
  </si>
  <si>
    <t>Рабочий строитель (ср 2)</t>
  </si>
  <si>
    <t xml:space="preserve">9,86
</t>
  </si>
  <si>
    <t xml:space="preserve">132,91
</t>
  </si>
  <si>
    <t>1-2-5</t>
  </si>
  <si>
    <t>Рабочий строитель (ср 2,5)</t>
  </si>
  <si>
    <t xml:space="preserve">10,33
</t>
  </si>
  <si>
    <t xml:space="preserve">139,3
</t>
  </si>
  <si>
    <t>1-3-0</t>
  </si>
  <si>
    <t>Рабочий строитель (ср 3)</t>
  </si>
  <si>
    <t xml:space="preserve">10,78
</t>
  </si>
  <si>
    <t xml:space="preserve">145,37
</t>
  </si>
  <si>
    <t>1-3-2</t>
  </si>
  <si>
    <t>Рабочий строитель (ср 3,2)</t>
  </si>
  <si>
    <t xml:space="preserve">11,05
</t>
  </si>
  <si>
    <t xml:space="preserve">148,97
</t>
  </si>
  <si>
    <t>1-3-3</t>
  </si>
  <si>
    <t>Рабочий строитель (ср 3,3)</t>
  </si>
  <si>
    <t xml:space="preserve">11,2
</t>
  </si>
  <si>
    <t xml:space="preserve">150,94
</t>
  </si>
  <si>
    <t>1-3-4</t>
  </si>
  <si>
    <t>Рабочий строитель (ср 3,4)</t>
  </si>
  <si>
    <t xml:space="preserve">11,34
</t>
  </si>
  <si>
    <t xml:space="preserve">152,9
</t>
  </si>
  <si>
    <t>1-3-5</t>
  </si>
  <si>
    <t>Рабочий строитель (ср 3,5)</t>
  </si>
  <si>
    <t xml:space="preserve">11,47
</t>
  </si>
  <si>
    <t xml:space="preserve">154,54
</t>
  </si>
  <si>
    <t>1-4-0</t>
  </si>
  <si>
    <t>Рабочий ...</t>
  </si>
  <si>
    <t xml:space="preserve">12,16
</t>
  </si>
  <si>
    <t xml:space="preserve">163,88
</t>
  </si>
  <si>
    <t xml:space="preserve">   - Рабочий монтажник (ср 4)</t>
  </si>
  <si>
    <t xml:space="preserve">   - Рабочий строитель (ср 4)</t>
  </si>
  <si>
    <t>1-4-3</t>
  </si>
  <si>
    <t>Рабочий монтажник (ср 4,3)</t>
  </si>
  <si>
    <t xml:space="preserve">12,72
</t>
  </si>
  <si>
    <t xml:space="preserve">171,42
</t>
  </si>
  <si>
    <t>1-4-5</t>
  </si>
  <si>
    <t>Рабочий строитель (ср 4,5)</t>
  </si>
  <si>
    <t xml:space="preserve">13,09
</t>
  </si>
  <si>
    <t xml:space="preserve">176,34
</t>
  </si>
  <si>
    <t>1-4-7</t>
  </si>
  <si>
    <t>Рабочий строитель (ср 4,7)</t>
  </si>
  <si>
    <t xml:space="preserve">13,46
</t>
  </si>
  <si>
    <t xml:space="preserve">181,42
</t>
  </si>
  <si>
    <t>1-5-0</t>
  </si>
  <si>
    <t xml:space="preserve">14,02
</t>
  </si>
  <si>
    <t xml:space="preserve">188,96
</t>
  </si>
  <si>
    <t xml:space="preserve">   - Рабочий монтажник (ср 5)</t>
  </si>
  <si>
    <t xml:space="preserve">   - Рабочий строитель (ср 5)</t>
  </si>
  <si>
    <t>1-6-0</t>
  </si>
  <si>
    <t>Рабочий монтажник (ср 6)</t>
  </si>
  <si>
    <t xml:space="preserve">16,33
</t>
  </si>
  <si>
    <t xml:space="preserve">220,1
</t>
  </si>
  <si>
    <t>Затраты труда машинистов</t>
  </si>
  <si>
    <t xml:space="preserve">
</t>
  </si>
  <si>
    <t/>
  </si>
  <si>
    <t>Итого по трудовым ресурсам</t>
  </si>
  <si>
    <t xml:space="preserve">руб
</t>
  </si>
  <si>
    <t xml:space="preserve">          Машины и механизмы</t>
  </si>
  <si>
    <t>Прицепы тракторные 2 т</t>
  </si>
  <si>
    <t xml:space="preserve">маш.час
</t>
  </si>
  <si>
    <t xml:space="preserve">4,2
</t>
  </si>
  <si>
    <t xml:space="preserve">16
</t>
  </si>
  <si>
    <t>МТРиЭ ЧО, пост. от 06.05.2019 № 36/11</t>
  </si>
  <si>
    <t>Краны на автомобильном ходу при работе на других видах строительства 10 т</t>
  </si>
  <si>
    <t xml:space="preserve">134,07
</t>
  </si>
  <si>
    <t xml:space="preserve">801
</t>
  </si>
  <si>
    <t>Автопогрузчики 5 т</t>
  </si>
  <si>
    <t xml:space="preserve">111,55
</t>
  </si>
  <si>
    <t xml:space="preserve">529
</t>
  </si>
  <si>
    <t>Лебедки ручные и рычажные тяговым усилием 14,72 кН (1,5 т)</t>
  </si>
  <si>
    <t xml:space="preserve">1,06
</t>
  </si>
  <si>
    <t xml:space="preserve">5
</t>
  </si>
  <si>
    <t>Агрегаты сварочные передвижные с номинальным сварочным током 250-400 А с дизельным двигателем</t>
  </si>
  <si>
    <t xml:space="preserve">34,63
</t>
  </si>
  <si>
    <t xml:space="preserve">109
</t>
  </si>
  <si>
    <t>Установки для сварки ручной дуговой (постоянного тока)</t>
  </si>
  <si>
    <t xml:space="preserve">7,84
</t>
  </si>
  <si>
    <t xml:space="preserve">46
</t>
  </si>
  <si>
    <t>Аппарат для газовой сварки и резки</t>
  </si>
  <si>
    <t xml:space="preserve">1,29
</t>
  </si>
  <si>
    <t>Гамма-дефектоскопы с толщиной просвечиваемой стали до 80 мм</t>
  </si>
  <si>
    <t xml:space="preserve">56,92
</t>
  </si>
  <si>
    <t xml:space="preserve">165
</t>
  </si>
  <si>
    <t>Компрессоры передвижные с двигателем внутреннего сгорания давлением до 686 кПа (7 ат), производительность до 5 м3/мин</t>
  </si>
  <si>
    <t xml:space="preserve">62,75
</t>
  </si>
  <si>
    <t xml:space="preserve">421
</t>
  </si>
  <si>
    <t>Экскаваторы одноковшовые дизельные на гусеничном ходу при работе на других видах строительства 0,5 м3</t>
  </si>
  <si>
    <t xml:space="preserve">123,11
</t>
  </si>
  <si>
    <t xml:space="preserve">745
</t>
  </si>
  <si>
    <t>Бульдозеры при работе на других видах строительства 79 кВт (108 л.с.)</t>
  </si>
  <si>
    <t xml:space="preserve">87,96
</t>
  </si>
  <si>
    <t xml:space="preserve">723
</t>
  </si>
  <si>
    <t>Котлы битумные передвижные 400 л</t>
  </si>
  <si>
    <t xml:space="preserve">32,24
</t>
  </si>
  <si>
    <t xml:space="preserve">113
</t>
  </si>
  <si>
    <t>Агрегаты сварочные двухпостовые для ручной сварки на тракторе 79 кВт (108 л.с.)</t>
  </si>
  <si>
    <t xml:space="preserve">112,26
</t>
  </si>
  <si>
    <t xml:space="preserve">717
</t>
  </si>
  <si>
    <t>Трубоукладчики для труб диаметром до 400 мм грузоподъемностью 6,3 т</t>
  </si>
  <si>
    <t xml:space="preserve">129,46
</t>
  </si>
  <si>
    <t xml:space="preserve">760
</t>
  </si>
  <si>
    <t>Тракторы на пневмоколесном ходу 29 кВт (40 л.с.)</t>
  </si>
  <si>
    <t xml:space="preserve">49,99
</t>
  </si>
  <si>
    <t xml:space="preserve">360,75
</t>
  </si>
  <si>
    <t>ЧелСЦена, май 2019 г., ч.2</t>
  </si>
  <si>
    <t>Машина монтажная для выполнения работ при прокладке и монтаже кабеля на базе автомобиля ГАЗ-66</t>
  </si>
  <si>
    <t xml:space="preserve">105,94
</t>
  </si>
  <si>
    <t xml:space="preserve">605,95
</t>
  </si>
  <si>
    <t>Транспортеры прицепные кабельные до 7 т, ККТ-7</t>
  </si>
  <si>
    <t xml:space="preserve">42,32
</t>
  </si>
  <si>
    <t xml:space="preserve">172
</t>
  </si>
  <si>
    <t>Бульдозер 128,7 кВт (175 л.с.) в составе кабелеукладочной колонны</t>
  </si>
  <si>
    <t xml:space="preserve">154,78
</t>
  </si>
  <si>
    <t xml:space="preserve">919,38
</t>
  </si>
  <si>
    <t>Машины шлифовальные электрические</t>
  </si>
  <si>
    <t xml:space="preserve">1,86
</t>
  </si>
  <si>
    <t xml:space="preserve">10
</t>
  </si>
  <si>
    <t>Трамбовки пневматические при работе от передвижных компрессорных станций</t>
  </si>
  <si>
    <t xml:space="preserve">0,75
</t>
  </si>
  <si>
    <t>МТРиЭ ЧО, пост. от 06.05.2019 № 36/11    (331100-1)</t>
  </si>
  <si>
    <t>Агрегаты окрасочные высокого давления для окраски поверхностей конструкций мощностью 1 кВт</t>
  </si>
  <si>
    <t xml:space="preserve">7,12
</t>
  </si>
  <si>
    <t xml:space="preserve">29
</t>
  </si>
  <si>
    <t>Компьютер сварочный</t>
  </si>
  <si>
    <t xml:space="preserve">13,18
</t>
  </si>
  <si>
    <t xml:space="preserve">45,45
</t>
  </si>
  <si>
    <t>Генератор сварочный для сварки полиэтиленовых труб</t>
  </si>
  <si>
    <t xml:space="preserve">19,7
</t>
  </si>
  <si>
    <t xml:space="preserve">53,24
</t>
  </si>
  <si>
    <t>Позиционер-центратор многоцелевой для сборки и сварки полиэтиленовых соединительных деталей с трубой диаметром 63 мм</t>
  </si>
  <si>
    <t xml:space="preserve">4,41
</t>
  </si>
  <si>
    <t xml:space="preserve">17,33
</t>
  </si>
  <si>
    <t>Автомобили бортовые, грузоподъемность до 5 т</t>
  </si>
  <si>
    <t xml:space="preserve">103,2
</t>
  </si>
  <si>
    <t xml:space="preserve">622
</t>
  </si>
  <si>
    <t>Спецавтомашины грузоподъемностью до 8 т, вездеходы</t>
  </si>
  <si>
    <t xml:space="preserve">128,2
</t>
  </si>
  <si>
    <t xml:space="preserve">872,74
</t>
  </si>
  <si>
    <t>Итого по строительным машинам</t>
  </si>
  <si>
    <t xml:space="preserve">          Материалы</t>
  </si>
  <si>
    <t>101-0073</t>
  </si>
  <si>
    <t>Битумы нефтяные строительные марки БН-90/10</t>
  </si>
  <si>
    <t xml:space="preserve">т
</t>
  </si>
  <si>
    <t xml:space="preserve">3320
</t>
  </si>
  <si>
    <t xml:space="preserve">18263,24
</t>
  </si>
  <si>
    <t>МТРиЭ ЧО, Пост.от 06.05.2019 г. №36/11, п.102</t>
  </si>
  <si>
    <t>101-0311</t>
  </si>
  <si>
    <t>Каболка</t>
  </si>
  <si>
    <t xml:space="preserve">26830
</t>
  </si>
  <si>
    <t xml:space="preserve">118496,88
</t>
  </si>
  <si>
    <t>10.01.393</t>
  </si>
  <si>
    <t>101-0322</t>
  </si>
  <si>
    <t>Керосин для технических целей марок КТ-1, КТ-2</t>
  </si>
  <si>
    <t xml:space="preserve">7840
</t>
  </si>
  <si>
    <t xml:space="preserve">62211,96
</t>
  </si>
  <si>
    <t>МТРиЭ ЧО, Пост.от 06.05.2019 г. №36/11, п.108</t>
  </si>
  <si>
    <t>101-0324</t>
  </si>
  <si>
    <t>Кислород технический газообразный</t>
  </si>
  <si>
    <t xml:space="preserve">м3
</t>
  </si>
  <si>
    <t xml:space="preserve">6,2
</t>
  </si>
  <si>
    <t xml:space="preserve">48,97
</t>
  </si>
  <si>
    <t>26.03.080</t>
  </si>
  <si>
    <t>101-0782</t>
  </si>
  <si>
    <t>Поковки из квадратных заготовок, масса 1,8 кг</t>
  </si>
  <si>
    <t xml:space="preserve">10190
</t>
  </si>
  <si>
    <t xml:space="preserve">69468
</t>
  </si>
  <si>
    <t>МТРиЭ ЧО, Пост.от 06.05.2019 г. №36/11, п.117</t>
  </si>
  <si>
    <t>101-0850</t>
  </si>
  <si>
    <t>Резина листовая вулканизованная цветная</t>
  </si>
  <si>
    <t xml:space="preserve">кг
</t>
  </si>
  <si>
    <t xml:space="preserve">23,21
</t>
  </si>
  <si>
    <t xml:space="preserve">100,21
</t>
  </si>
  <si>
    <t>Среднее (11.06.420, 11.06.4201)/42.8*22.12</t>
  </si>
  <si>
    <t>101-1513</t>
  </si>
  <si>
    <t>Электроды диаметром 4 мм Э42</t>
  </si>
  <si>
    <t xml:space="preserve">11520
</t>
  </si>
  <si>
    <t xml:space="preserve">87434,96
</t>
  </si>
  <si>
    <t>08.07.006</t>
  </si>
  <si>
    <t>101-1514</t>
  </si>
  <si>
    <t>Электроды диаметром 4 мм Э42А</t>
  </si>
  <si>
    <t>101-1529</t>
  </si>
  <si>
    <t>Электроды диаметром 6 мм Э42</t>
  </si>
  <si>
    <t xml:space="preserve">10660
</t>
  </si>
  <si>
    <t xml:space="preserve">87867,88
</t>
  </si>
  <si>
    <t>К=1,1 МТРиЭ ЧО, Пост.от 06.05.2019 г. №36/11</t>
  </si>
  <si>
    <t>101-1530</t>
  </si>
  <si>
    <t>Электроды диаметром 6 мм Э42А</t>
  </si>
  <si>
    <t>101-1537</t>
  </si>
  <si>
    <t>Электроды диаметром 8 мм Э42</t>
  </si>
  <si>
    <t>101-1703</t>
  </si>
  <si>
    <t>Прокладки резиновые (пластина техническая прессованная)</t>
  </si>
  <si>
    <t xml:space="preserve">22,8
</t>
  </si>
  <si>
    <t xml:space="preserve">121,19
</t>
  </si>
  <si>
    <t>Среднее (11.06.409,11.06.413,11.06.412,11.06.410,11.06.420)</t>
  </si>
  <si>
    <t>101-1714</t>
  </si>
  <si>
    <t>Болты с гайками и шайбами строительные</t>
  </si>
  <si>
    <t xml:space="preserve">17290
</t>
  </si>
  <si>
    <t xml:space="preserve">72489,24
</t>
  </si>
  <si>
    <t>МТРиЭ ЧО, Пост.от 06.05.2019 г. №36/11, п.139</t>
  </si>
  <si>
    <t>101-1994</t>
  </si>
  <si>
    <t>Краски маркировочные МКЭ-4</t>
  </si>
  <si>
    <t xml:space="preserve">103
</t>
  </si>
  <si>
    <t xml:space="preserve">185,89
</t>
  </si>
  <si>
    <t>101-2211</t>
  </si>
  <si>
    <t>Пленка радиографическая РТ-5</t>
  </si>
  <si>
    <t xml:space="preserve">дм2
</t>
  </si>
  <si>
    <t xml:space="preserve">8,3
</t>
  </si>
  <si>
    <t xml:space="preserve">19,26
</t>
  </si>
  <si>
    <t>Среднее (37.03.003, 37.03.004, 37.03.011, 37.03.0111, 37.03.012, 37.03.0121, 37.03.016, 37.03.017, 37.03.018)</t>
  </si>
  <si>
    <t>101-2278</t>
  </si>
  <si>
    <t>Пропан-бутан, смесь техническая</t>
  </si>
  <si>
    <t xml:space="preserve">9,8
</t>
  </si>
  <si>
    <t xml:space="preserve">50,75
</t>
  </si>
  <si>
    <t>26.03.130</t>
  </si>
  <si>
    <t>101-2477</t>
  </si>
  <si>
    <t>Лента мастично-полимерная типа «Лиам»</t>
  </si>
  <si>
    <t xml:space="preserve">м2
</t>
  </si>
  <si>
    <t xml:space="preserve">67,9
</t>
  </si>
  <si>
    <t xml:space="preserve">213,71
</t>
  </si>
  <si>
    <t>101-3271</t>
  </si>
  <si>
    <t>Фотопроявитель</t>
  </si>
  <si>
    <t xml:space="preserve">л
</t>
  </si>
  <si>
    <t xml:space="preserve">25,4
</t>
  </si>
  <si>
    <t xml:space="preserve">138,37
</t>
  </si>
  <si>
    <t>101-3272</t>
  </si>
  <si>
    <t>Фотофиксаж</t>
  </si>
  <si>
    <t xml:space="preserve">18,5
</t>
  </si>
  <si>
    <t xml:space="preserve">106,89
</t>
  </si>
  <si>
    <t>Среднее (37.03.036, 37.03.037, 37.03.038, 37.03.039)</t>
  </si>
  <si>
    <t>101-8001</t>
  </si>
  <si>
    <t>Кислота уксусная</t>
  </si>
  <si>
    <t xml:space="preserve">18,9
</t>
  </si>
  <si>
    <t xml:space="preserve">61,71
</t>
  </si>
  <si>
    <t>26.02.076</t>
  </si>
  <si>
    <t>103-1009</t>
  </si>
  <si>
    <t>Фасонные стальные сварные части, диаметр до 800 мм</t>
  </si>
  <si>
    <t xml:space="preserve">13960
</t>
  </si>
  <si>
    <t xml:space="preserve">122471,29
</t>
  </si>
  <si>
    <t>МТРиЭ ЧО, Пост.от 06.05.2019 г. №36/11, п.198</t>
  </si>
  <si>
    <t>108-0081</t>
  </si>
  <si>
    <t>Бобышки скошенные</t>
  </si>
  <si>
    <t xml:space="preserve">шт.
</t>
  </si>
  <si>
    <t xml:space="preserve">14,4
</t>
  </si>
  <si>
    <t xml:space="preserve">126,65
</t>
  </si>
  <si>
    <t>24.23.029</t>
  </si>
  <si>
    <t>113-0021</t>
  </si>
  <si>
    <t>Грунтовка ГФ-021 красно-коричневая</t>
  </si>
  <si>
    <t xml:space="preserve">18440
</t>
  </si>
  <si>
    <t xml:space="preserve">56973,64
</t>
  </si>
  <si>
    <t>МТРиЭ ЧО, Пост.от 06.05.2019 г. №36/11, п.219</t>
  </si>
  <si>
    <t>113-0026</t>
  </si>
  <si>
    <t>Грунтовка ФЛ-03К коричневая</t>
  </si>
  <si>
    <t xml:space="preserve">30400
</t>
  </si>
  <si>
    <t xml:space="preserve">68867,29
</t>
  </si>
  <si>
    <t>14.01.340</t>
  </si>
  <si>
    <t>113-0095</t>
  </si>
  <si>
    <t>Лак кремнийорганический термостойкий марки ПФ-170</t>
  </si>
  <si>
    <t xml:space="preserve">17790
</t>
  </si>
  <si>
    <t xml:space="preserve">93233,96
</t>
  </si>
  <si>
    <t>14.01.2401</t>
  </si>
  <si>
    <t>113-0246</t>
  </si>
  <si>
    <t>Эмаль ПФ-115 серая</t>
  </si>
  <si>
    <t xml:space="preserve">19666,67
</t>
  </si>
  <si>
    <t xml:space="preserve">62380,4
</t>
  </si>
  <si>
    <t>14.01.1642</t>
  </si>
  <si>
    <t>113-0359</t>
  </si>
  <si>
    <t>Обезжириватель «CAMISOLVE»</t>
  </si>
  <si>
    <t xml:space="preserve">79
</t>
  </si>
  <si>
    <t xml:space="preserve">379,81
</t>
  </si>
  <si>
    <t>Код ОКП 23 10 00</t>
  </si>
  <si>
    <t>201-0757</t>
  </si>
  <si>
    <t>Отдельные конструктивные элементы зданий и сооружений с преобладанием горячекатаных профилей, средняя масса сборочной единицы от 0,5 до 1 т</t>
  </si>
  <si>
    <t xml:space="preserve">9480
</t>
  </si>
  <si>
    <t xml:space="preserve">66857,58
</t>
  </si>
  <si>
    <t>МТРиЭ ЧО, Пост.от 06.05.2019 г. №36/11, п.238</t>
  </si>
  <si>
    <t>301-3240</t>
  </si>
  <si>
    <t>Колпачки-заглушки 1"</t>
  </si>
  <si>
    <t xml:space="preserve">2,59
</t>
  </si>
  <si>
    <t xml:space="preserve">12,48
</t>
  </si>
  <si>
    <t>100.01.028*10.20</t>
  </si>
  <si>
    <t>408-0122</t>
  </si>
  <si>
    <t>Песок природный для строительных работ средний</t>
  </si>
  <si>
    <t xml:space="preserve">117
</t>
  </si>
  <si>
    <t xml:space="preserve">347,7
</t>
  </si>
  <si>
    <t>МТРиЭ ЧО, Пост.от 06.05.2019 г. №36/11, п.095</t>
  </si>
  <si>
    <t>411-0002</t>
  </si>
  <si>
    <t>Вода водопроводная</t>
  </si>
  <si>
    <t xml:space="preserve">3,11
</t>
  </si>
  <si>
    <t xml:space="preserve">22,6
</t>
  </si>
  <si>
    <t>Среднее (26.01.015, 26.01.017)</t>
  </si>
  <si>
    <t>507-2431</t>
  </si>
  <si>
    <t>Узлы трубопроводов с установкой необходимых деталей из бесшовных труб, сталь 20, диаметром условного прохода 50 мм, толщиной стенки 3,0 мм</t>
  </si>
  <si>
    <t xml:space="preserve">24940
</t>
  </si>
  <si>
    <t xml:space="preserve">83966,81
</t>
  </si>
  <si>
    <t>Среднее (100.05.010,20.07.010*0, 20.07.0121)</t>
  </si>
  <si>
    <t>507-2625</t>
  </si>
  <si>
    <t>Муфты полиэтиленовые с закладными электронагревателями для труб диаметром 63 мм</t>
  </si>
  <si>
    <t xml:space="preserve">173
</t>
  </si>
  <si>
    <t xml:space="preserve">323,4
</t>
  </si>
  <si>
    <t>20.09.004.5</t>
  </si>
  <si>
    <t>507-2630</t>
  </si>
  <si>
    <t>Пробки П-М27х2</t>
  </si>
  <si>
    <t xml:space="preserve">5,44
</t>
  </si>
  <si>
    <t xml:space="preserve">113,47
</t>
  </si>
  <si>
    <t>24.23.040</t>
  </si>
  <si>
    <t>509-0068</t>
  </si>
  <si>
    <t>Обертка защитная на полиэтиленовой основе «Полилен-0»</t>
  </si>
  <si>
    <t xml:space="preserve">33,41
</t>
  </si>
  <si>
    <t xml:space="preserve">138,19
</t>
  </si>
  <si>
    <t>10.02.2062*0.0007</t>
  </si>
  <si>
    <t>999-9950</t>
  </si>
  <si>
    <t>Вспомогательные ненормируемые материальные ресурсы (2% от оплаты труда рабочих)</t>
  </si>
  <si>
    <t xml:space="preserve">руб.
</t>
  </si>
  <si>
    <t xml:space="preserve">1
</t>
  </si>
  <si>
    <t xml:space="preserve">13,48
</t>
  </si>
  <si>
    <t>Прайс "Полипластик"</t>
  </si>
  <si>
    <t>Труба ПЭ 100 SDR 11, наружный диаметр 63 мм (ГОСТ Р 50838-95)</t>
  </si>
  <si>
    <t xml:space="preserve">1 м
</t>
  </si>
  <si>
    <t xml:space="preserve">35,63
</t>
  </si>
  <si>
    <t xml:space="preserve">223,06
</t>
  </si>
  <si>
    <t>Прайс АО "Металл-база"</t>
  </si>
  <si>
    <t>Трубы стальные электросварные прямошовные со снятой фаской из стали марок БСт2кп-БСт4кп и БСт2пс-БСт4пс наружный диаметр ...</t>
  </si>
  <si>
    <t xml:space="preserve">м
</t>
  </si>
  <si>
    <t xml:space="preserve">   - Трубы стальные электросварные прямошовные со снятой фаской из стали марок БСт2кп-БСт4кп и БСт2пс-БСт4пс наружный диаметр 108 мм, толщина стенки 4 мм _x000D_
(При покупке части изделия от целого цена увеличивается на 30%, при покупке менее 50кг цена увеличивается на 20%)</t>
  </si>
  <si>
    <t xml:space="preserve">125,17
</t>
  </si>
  <si>
    <t xml:space="preserve">783,56
</t>
  </si>
  <si>
    <t xml:space="preserve">   - Трубы стальные электросварные прямошовные со снятой фаской из стали марок БСт2кп-БСт4кп и БСт2пс-БСт4пс наружный диаметр 57 мм, толщина стенки 3,5 мм _x000D_
(При покупке части изделия от целого цена увеличивается на 30%, при покупке менее 50кг цена увеличивается на 20%)</t>
  </si>
  <si>
    <t xml:space="preserve">55,14
</t>
  </si>
  <si>
    <t xml:space="preserve">345,19
</t>
  </si>
  <si>
    <t xml:space="preserve">   - Трубы стальные электросварные прямошовные со снятой фаской из стали марок БСт2кп-БСт4кп и БСт2пс-БСт4пс наружный диаметр 57 мм, толщина стенки 3,5 мм_x000D_
(При покупке части изделия от целого цена увеличивается на 30%, при покупке менее 50кг цена увеличивается на 20%)</t>
  </si>
  <si>
    <t>Прайс ООО "АЛСО"</t>
  </si>
  <si>
    <t>Кран шаровый под приварку полнопроходной стальной ALSO серии GAS, DN 50, Py=4.0 МПа КШ.П.П.GAS 050.40-01</t>
  </si>
  <si>
    <t xml:space="preserve">444,49
</t>
  </si>
  <si>
    <t xml:space="preserve">2782,5
</t>
  </si>
  <si>
    <t>ТССЦ-203-0511</t>
  </si>
  <si>
    <t>Щиты из досок толщиной 25 мм</t>
  </si>
  <si>
    <t xml:space="preserve">66
</t>
  </si>
  <si>
    <t xml:space="preserve">377,57
</t>
  </si>
  <si>
    <t>МТРиЭ ЧО, Пост.от 06.05.2019 г. №36/11, п.262</t>
  </si>
  <si>
    <t>ТССЦ-408-0122</t>
  </si>
  <si>
    <t>ТССЦ-507-0778</t>
  </si>
  <si>
    <t>Переход «полиэтилен-сталь 63х57»</t>
  </si>
  <si>
    <t xml:space="preserve">385
</t>
  </si>
  <si>
    <t xml:space="preserve">288,82
</t>
  </si>
  <si>
    <t>20.09.004.1</t>
  </si>
  <si>
    <t>ТССЦ-507-2382</t>
  </si>
  <si>
    <t>Заглушки эллиптические на Ру 10 МПа (100 кгс/см2) из стали 20, диаметром условного прохода 50 мм, наружным диаметром 57 мм, толщиной стенки 3,0 мм</t>
  </si>
  <si>
    <t xml:space="preserve">23,79
</t>
  </si>
  <si>
    <t xml:space="preserve">38,16
</t>
  </si>
  <si>
    <t>20.06.2015</t>
  </si>
  <si>
    <t>ТССЦ-507-3538</t>
  </si>
  <si>
    <t>Лента сигнальная "Газ" ЛСГ 200</t>
  </si>
  <si>
    <t xml:space="preserve">0,3
</t>
  </si>
  <si>
    <t xml:space="preserve">1,04
</t>
  </si>
  <si>
    <t>18.06.407</t>
  </si>
  <si>
    <t>Итого по строительным материалам</t>
  </si>
  <si>
    <t xml:space="preserve"> </t>
  </si>
  <si>
    <t>2 квартал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</si>
</sst>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1" formatCode="0.0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7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7" fillId="0" borderId="0"/>
    <xf numFmtId="0" fontId="3" fillId="0" borderId="0"/>
  </cellStyleXfs>
  <cellXfs count="135">
    <xf numFmtId="0" fontId="0" fillId="0" borderId="0" xfId="0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left" vertical="center"/>
    </xf>
    <xf numFmtId="0" fontId="9" fillId="0" borderId="0" xfId="0" applyFont="1" applyBorder="1"/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vertical="top"/>
    </xf>
    <xf numFmtId="0" fontId="11" fillId="0" borderId="0" xfId="0" applyFont="1" applyAlignment="1"/>
    <xf numFmtId="0" fontId="11" fillId="0" borderId="0" xfId="23" applyFont="1" applyAlignment="1">
      <alignment horizontal="left"/>
    </xf>
    <xf numFmtId="0" fontId="14" fillId="0" borderId="2" xfId="0" applyFont="1" applyBorder="1" applyAlignment="1">
      <alignment vertical="top"/>
    </xf>
    <xf numFmtId="181" fontId="14" fillId="0" borderId="3" xfId="12" applyNumberFormat="1" applyFont="1" applyBorder="1" applyAlignment="1">
      <alignment horizontal="right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right" vertical="top"/>
    </xf>
    <xf numFmtId="0" fontId="9" fillId="0" borderId="0" xfId="10" applyFont="1"/>
    <xf numFmtId="0" fontId="9" fillId="0" borderId="0" xfId="12" applyFont="1"/>
    <xf numFmtId="2" fontId="14" fillId="0" borderId="4" xfId="0" applyNumberFormat="1" applyFont="1" applyBorder="1" applyAlignment="1">
      <alignment horizontal="right" vertical="top"/>
    </xf>
    <xf numFmtId="0" fontId="11" fillId="0" borderId="4" xfId="0" applyFont="1" applyBorder="1" applyAlignment="1">
      <alignment vertical="top"/>
    </xf>
    <xf numFmtId="0" fontId="14" fillId="0" borderId="4" xfId="0" applyFont="1" applyBorder="1" applyAlignment="1">
      <alignment vertical="top"/>
    </xf>
    <xf numFmtId="2" fontId="14" fillId="0" borderId="0" xfId="0" applyNumberFormat="1" applyFont="1" applyAlignment="1">
      <alignment horizontal="right" vertical="top"/>
    </xf>
    <xf numFmtId="0" fontId="14" fillId="0" borderId="0" xfId="0" applyFont="1" applyAlignment="1">
      <alignment vertical="top"/>
    </xf>
    <xf numFmtId="0" fontId="14" fillId="0" borderId="0" xfId="0" applyFont="1" applyAlignment="1">
      <alignment horizontal="right" vertical="top"/>
    </xf>
    <xf numFmtId="0" fontId="11" fillId="0" borderId="0" xfId="0" applyFont="1" applyAlignment="1">
      <alignment horizontal="left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2" fontId="11" fillId="0" borderId="0" xfId="0" applyNumberFormat="1" applyFont="1" applyAlignment="1">
      <alignment horizontal="left" vertical="top" wrapText="1"/>
    </xf>
    <xf numFmtId="2" fontId="11" fillId="0" borderId="0" xfId="0" applyNumberFormat="1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1" fillId="0" borderId="0" xfId="6" applyFont="1" applyAlignment="1">
      <alignment horizontal="right" vertical="top" wrapText="1"/>
    </xf>
    <xf numFmtId="0" fontId="11" fillId="0" borderId="0" xfId="0" applyFont="1"/>
    <xf numFmtId="0" fontId="12" fillId="0" borderId="0" xfId="23" applyFont="1">
      <alignment horizontal="center"/>
    </xf>
    <xf numFmtId="0" fontId="11" fillId="0" borderId="0" xfId="23" applyFont="1">
      <alignment horizontal="center"/>
    </xf>
    <xf numFmtId="0" fontId="9" fillId="0" borderId="0" xfId="0" applyFont="1" applyAlignment="1"/>
    <xf numFmtId="0" fontId="11" fillId="0" borderId="0" xfId="0" applyFont="1" applyBorder="1" applyAlignment="1">
      <alignment horizontal="center"/>
    </xf>
    <xf numFmtId="0" fontId="14" fillId="0" borderId="3" xfId="0" applyFont="1" applyBorder="1" applyAlignment="1">
      <alignment vertical="top"/>
    </xf>
    <xf numFmtId="181" fontId="13" fillId="0" borderId="3" xfId="12" applyNumberFormat="1" applyFont="1" applyBorder="1" applyAlignment="1">
      <alignment horizontal="right"/>
    </xf>
    <xf numFmtId="181" fontId="14" fillId="0" borderId="0" xfId="12" applyNumberFormat="1" applyFont="1" applyBorder="1" applyAlignment="1">
      <alignment horizontal="right"/>
    </xf>
    <xf numFmtId="0" fontId="11" fillId="0" borderId="0" xfId="0" applyFont="1" applyBorder="1" applyAlignment="1"/>
    <xf numFmtId="0" fontId="14" fillId="0" borderId="0" xfId="0" applyFont="1" applyBorder="1" applyAlignment="1">
      <alignment vertical="top"/>
    </xf>
    <xf numFmtId="0" fontId="11" fillId="0" borderId="0" xfId="0" applyFont="1" applyBorder="1" applyAlignment="1">
      <alignment vertical="top"/>
    </xf>
    <xf numFmtId="0" fontId="11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center" vertical="top"/>
    </xf>
    <xf numFmtId="2" fontId="11" fillId="0" borderId="0" xfId="0" applyNumberFormat="1" applyFont="1" applyAlignment="1">
      <alignment horizontal="right" vertical="top"/>
    </xf>
    <xf numFmtId="1" fontId="9" fillId="0" borderId="0" xfId="0" applyNumberFormat="1" applyFont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2" fontId="11" fillId="0" borderId="0" xfId="6" applyNumberFormat="1" applyFont="1" applyAlignment="1">
      <alignment horizontal="right" vertical="top" wrapText="1"/>
    </xf>
    <xf numFmtId="2" fontId="9" fillId="0" borderId="0" xfId="0" applyNumberFormat="1" applyFont="1"/>
    <xf numFmtId="2" fontId="9" fillId="0" borderId="0" xfId="6" applyNumberFormat="1" applyFont="1" applyAlignment="1">
      <alignment horizontal="right" vertical="top" wrapText="1"/>
    </xf>
    <xf numFmtId="0" fontId="9" fillId="0" borderId="0" xfId="0" applyFont="1" applyAlignment="1">
      <alignment vertical="top"/>
    </xf>
    <xf numFmtId="0" fontId="3" fillId="0" borderId="0" xfId="10"/>
    <xf numFmtId="0" fontId="1" fillId="0" borderId="0" xfId="12"/>
    <xf numFmtId="0" fontId="14" fillId="0" borderId="0" xfId="0" applyFont="1" applyAlignment="1">
      <alignment horizontal="left" vertical="top" indent="1"/>
    </xf>
    <xf numFmtId="0" fontId="13" fillId="0" borderId="0" xfId="0" applyFont="1" applyBorder="1"/>
    <xf numFmtId="0" fontId="13" fillId="0" borderId="0" xfId="0" applyFont="1" applyBorder="1" applyAlignment="1">
      <alignment horizontal="left" vertical="top" wrapText="1"/>
    </xf>
    <xf numFmtId="1" fontId="14" fillId="0" borderId="0" xfId="10" applyNumberFormat="1" applyFont="1" applyAlignment="1">
      <alignment horizontal="right"/>
    </xf>
    <xf numFmtId="0" fontId="3" fillId="0" borderId="0" xfId="23" applyBorder="1" applyAlignment="1">
      <alignment horizontal="left"/>
    </xf>
    <xf numFmtId="0" fontId="9" fillId="0" borderId="0" xfId="0" applyFont="1" applyAlignment="1">
      <alignment horizontal="left"/>
    </xf>
    <xf numFmtId="0" fontId="11" fillId="0" borderId="0" xfId="24" applyFont="1">
      <alignment horizontal="left" vertical="top"/>
    </xf>
    <xf numFmtId="181" fontId="13" fillId="0" borderId="10" xfId="10" applyNumberFormat="1" applyFont="1" applyBorder="1" applyAlignment="1">
      <alignment horizontal="right"/>
    </xf>
    <xf numFmtId="181" fontId="13" fillId="0" borderId="3" xfId="10" applyNumberFormat="1" applyFont="1" applyBorder="1" applyAlignment="1">
      <alignment horizontal="right"/>
    </xf>
    <xf numFmtId="181" fontId="14" fillId="0" borderId="10" xfId="12" applyNumberFormat="1" applyFont="1" applyBorder="1" applyAlignment="1">
      <alignment horizontal="right"/>
    </xf>
    <xf numFmtId="181" fontId="14" fillId="0" borderId="3" xfId="12" applyNumberFormat="1" applyFont="1" applyBorder="1" applyAlignment="1">
      <alignment horizontal="right"/>
    </xf>
    <xf numFmtId="0" fontId="11" fillId="0" borderId="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0" fontId="12" fillId="0" borderId="0" xfId="23" applyFont="1">
      <alignment horizontal="center"/>
    </xf>
    <xf numFmtId="0" fontId="11" fillId="0" borderId="0" xfId="23" applyFont="1">
      <alignment horizontal="center"/>
    </xf>
    <xf numFmtId="0" fontId="11" fillId="0" borderId="0" xfId="23" applyFont="1" applyAlignment="1">
      <alignment horizontal="left"/>
    </xf>
    <xf numFmtId="0" fontId="11" fillId="0" borderId="10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9" fillId="0" borderId="17" xfId="13" applyFont="1" applyBorder="1">
      <alignment horizontal="center" wrapText="1"/>
    </xf>
    <xf numFmtId="0" fontId="9" fillId="0" borderId="17" xfId="13" applyFont="1" applyFill="1" applyBorder="1">
      <alignment horizontal="center" wrapText="1"/>
    </xf>
    <xf numFmtId="0" fontId="12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2" fontId="11" fillId="0" borderId="1" xfId="0" applyNumberFormat="1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right" vertical="top" wrapText="1"/>
    </xf>
    <xf numFmtId="2" fontId="11" fillId="0" borderId="1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right" vertical="top" wrapText="1"/>
    </xf>
    <xf numFmtId="0" fontId="11" fillId="0" borderId="17" xfId="0" applyFont="1" applyBorder="1" applyAlignment="1">
      <alignment horizontal="left" vertical="top" wrapText="1"/>
    </xf>
    <xf numFmtId="2" fontId="11" fillId="0" borderId="17" xfId="0" applyNumberFormat="1" applyFont="1" applyBorder="1" applyAlignment="1">
      <alignment horizontal="left" vertical="top" wrapText="1"/>
    </xf>
    <xf numFmtId="49" fontId="11" fillId="0" borderId="17" xfId="0" applyNumberFormat="1" applyFont="1" applyBorder="1" applyAlignment="1">
      <alignment horizontal="right" vertical="top" wrapText="1"/>
    </xf>
    <xf numFmtId="2" fontId="11" fillId="0" borderId="17" xfId="0" applyNumberFormat="1" applyFont="1" applyBorder="1" applyAlignment="1">
      <alignment horizontal="right" vertical="top" wrapText="1"/>
    </xf>
    <xf numFmtId="0" fontId="11" fillId="0" borderId="17" xfId="0" applyFont="1" applyBorder="1" applyAlignment="1">
      <alignment horizontal="right" vertical="top" wrapText="1"/>
    </xf>
    <xf numFmtId="0" fontId="17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1" fillId="0" borderId="1" xfId="6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1" fillId="0" borderId="1" xfId="6" applyFont="1" applyBorder="1" applyAlignment="1">
      <alignment horizontal="right" vertical="top" wrapText="1"/>
    </xf>
    <xf numFmtId="0" fontId="14" fillId="0" borderId="1" xfId="6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4" fillId="0" borderId="1" xfId="6" applyFont="1" applyBorder="1" applyAlignment="1">
      <alignment horizontal="right" vertical="top" wrapText="1"/>
    </xf>
    <xf numFmtId="0" fontId="11" fillId="0" borderId="9" xfId="0" applyFont="1" applyBorder="1" applyAlignment="1">
      <alignment horizontal="center" vertical="center" wrapText="1"/>
    </xf>
    <xf numFmtId="0" fontId="11" fillId="0" borderId="1" xfId="3" applyFont="1" applyBorder="1">
      <alignment horizontal="center"/>
    </xf>
    <xf numFmtId="0" fontId="9" fillId="0" borderId="1" xfId="3" applyFont="1" applyBorder="1">
      <alignment horizontal="center"/>
    </xf>
    <xf numFmtId="0" fontId="13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2" fontId="11" fillId="0" borderId="1" xfId="0" applyNumberFormat="1" applyFont="1" applyBorder="1" applyAlignment="1">
      <alignment horizontal="right" vertical="top"/>
    </xf>
    <xf numFmtId="1" fontId="9" fillId="0" borderId="1" xfId="0" applyNumberFormat="1" applyFont="1" applyBorder="1" applyAlignment="1">
      <alignment horizontal="right" vertical="top" wrapText="1"/>
    </xf>
    <xf numFmtId="0" fontId="14" fillId="0" borderId="1" xfId="0" applyFont="1" applyBorder="1" applyAlignment="1">
      <alignment horizontal="right" vertical="top"/>
    </xf>
    <xf numFmtId="49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2" fontId="14" fillId="0" borderId="1" xfId="0" applyNumberFormat="1" applyFont="1" applyBorder="1" applyAlignment="1">
      <alignment horizontal="right" vertical="top" wrapText="1"/>
    </xf>
    <xf numFmtId="2" fontId="14" fillId="0" borderId="1" xfId="0" applyNumberFormat="1" applyFont="1" applyBorder="1" applyAlignment="1">
      <alignment horizontal="right" vertical="top"/>
    </xf>
    <xf numFmtId="1" fontId="13" fillId="0" borderId="1" xfId="0" applyNumberFormat="1" applyFont="1" applyBorder="1" applyAlignment="1">
      <alignment horizontal="right" vertical="top" wrapText="1"/>
    </xf>
    <xf numFmtId="0" fontId="14" fillId="0" borderId="17" xfId="0" applyFont="1" applyBorder="1" applyAlignment="1">
      <alignment horizontal="right" vertical="top"/>
    </xf>
    <xf numFmtId="49" fontId="14" fillId="0" borderId="17" xfId="0" applyNumberFormat="1" applyFont="1" applyBorder="1" applyAlignment="1">
      <alignment horizontal="left" vertical="top" wrapText="1"/>
    </xf>
    <xf numFmtId="2" fontId="14" fillId="0" borderId="17" xfId="0" applyNumberFormat="1" applyFont="1" applyBorder="1" applyAlignment="1">
      <alignment horizontal="left" vertical="top" wrapText="1"/>
    </xf>
    <xf numFmtId="0" fontId="14" fillId="0" borderId="17" xfId="0" applyFont="1" applyBorder="1" applyAlignment="1">
      <alignment horizontal="center" vertical="top" wrapText="1"/>
    </xf>
    <xf numFmtId="0" fontId="14" fillId="0" borderId="17" xfId="0" applyFont="1" applyBorder="1" applyAlignment="1">
      <alignment horizontal="center" vertical="top"/>
    </xf>
    <xf numFmtId="2" fontId="14" fillId="0" borderId="17" xfId="0" applyNumberFormat="1" applyFont="1" applyBorder="1" applyAlignment="1">
      <alignment horizontal="right" vertical="top" wrapText="1"/>
    </xf>
    <xf numFmtId="2" fontId="14" fillId="0" borderId="17" xfId="0" applyNumberFormat="1" applyFont="1" applyBorder="1" applyAlignment="1">
      <alignment horizontal="right" vertical="top"/>
    </xf>
    <xf numFmtId="1" fontId="13" fillId="0" borderId="17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76200</xdr:colOff>
          <xdr:row>14</xdr:row>
          <xdr:rowOff>104775</xdr:rowOff>
        </xdr:from>
        <xdr:to>
          <xdr:col>1</xdr:col>
          <xdr:colOff>971550</xdr:colOff>
          <xdr:row>16</xdr:row>
          <xdr:rowOff>19050</xdr:rowOff>
        </xdr:to>
        <xdr:sp macro="" textlink="">
          <xdr:nvSpPr>
            <xdr:cNvPr id="17550" name="Button 142" hidden="1">
              <a:extLst>
                <a:ext uri="{63B3BB69-23CF-44E3-9099-C40C66FF867C}">
                  <a14:compatExt spid="_x0000_s17550"/>
                </a:ext>
                <a:ext uri="{FF2B5EF4-FFF2-40B4-BE49-F238E27FC236}">
                  <a16:creationId xmlns:a16="http://schemas.microsoft.com/office/drawing/2014/main" id="{7644E19A-8E15-4847-A362-3E2D3F311B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ru-RU" sz="1000" b="0" i="0" u="none" strike="noStrike" baseline="0">
                  <a:solidFill>
                    <a:srgbClr val="000000"/>
                  </a:solidFill>
                  <a:latin typeface="Arial Cyr"/>
                  <a:cs typeface="Arial Cyr"/>
                </a:rPr>
                <a:t>Сформировать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2:Z103"/>
  <sheetViews>
    <sheetView showGridLines="0" tabSelected="1" topLeftCell="A13" workbookViewId="0">
      <selection activeCell="D26" sqref="D26:F26"/>
    </sheetView>
  </sheetViews>
  <sheetFormatPr defaultRowHeight="12.75" x14ac:dyDescent="0.2"/>
  <cols>
    <col min="1" max="1" width="6" style="1" customWidth="1"/>
    <col min="2" max="2" width="35.7109375" style="1" customWidth="1"/>
    <col min="3" max="3" width="11.85546875" style="1" customWidth="1"/>
    <col min="4" max="6" width="11.5703125" style="1" customWidth="1"/>
    <col min="7" max="7" width="12.7109375" style="1" customWidth="1"/>
    <col min="8" max="8" width="11.85546875" style="1" customWidth="1"/>
    <col min="9" max="9" width="11.5703125" style="1" customWidth="1"/>
    <col min="10" max="10" width="12.7109375" style="1" customWidth="1"/>
    <col min="11" max="11" width="11.5703125" style="1" customWidth="1"/>
    <col min="12" max="20" width="9.140625" style="1" hidden="1" customWidth="1"/>
    <col min="21" max="21" width="11.5703125" style="1" customWidth="1"/>
    <col min="22" max="23" width="9.140625" style="1" hidden="1" customWidth="1"/>
    <col min="24" max="26" width="0" style="1" hidden="1" customWidth="1"/>
    <col min="27" max="27" width="9.140625" style="1" customWidth="1"/>
    <col min="28" max="16384" width="9.140625" style="1"/>
  </cols>
  <sheetData>
    <row r="2" spans="1:21" ht="15.75" x14ac:dyDescent="0.25">
      <c r="A2" s="2" t="s">
        <v>35</v>
      </c>
      <c r="H2" s="3" t="s">
        <v>36</v>
      </c>
    </row>
    <row r="3" spans="1:21" x14ac:dyDescent="0.2">
      <c r="A3" s="57" t="s">
        <v>41</v>
      </c>
      <c r="H3" s="57" t="s">
        <v>42</v>
      </c>
    </row>
    <row r="4" spans="1:21" x14ac:dyDescent="0.2">
      <c r="A4" s="57" t="s">
        <v>43</v>
      </c>
      <c r="B4" s="4"/>
      <c r="C4" s="4"/>
      <c r="D4" s="4"/>
      <c r="E4" s="4"/>
      <c r="F4" s="4"/>
      <c r="G4" s="4"/>
      <c r="H4" s="57" t="s">
        <v>44</v>
      </c>
    </row>
    <row r="5" spans="1:21" x14ac:dyDescent="0.2">
      <c r="A5" s="1" t="s">
        <v>39</v>
      </c>
      <c r="B5" s="4"/>
      <c r="C5" s="4"/>
      <c r="D5" s="4"/>
      <c r="E5" s="4"/>
      <c r="F5" s="4"/>
      <c r="G5" s="4"/>
      <c r="H5" s="58" t="s">
        <v>40</v>
      </c>
    </row>
    <row r="6" spans="1:21" x14ac:dyDescent="0.2">
      <c r="A6" s="4"/>
      <c r="B6" s="4"/>
      <c r="C6" s="4"/>
      <c r="D6" s="4"/>
      <c r="E6" s="4"/>
      <c r="F6" s="4"/>
      <c r="G6" s="4"/>
      <c r="H6" s="4"/>
    </row>
    <row r="7" spans="1:21" s="7" customFormat="1" ht="12" x14ac:dyDescent="0.2">
      <c r="A7" s="5"/>
      <c r="B7" s="6"/>
      <c r="C7" s="6"/>
      <c r="D7" s="6"/>
    </row>
    <row r="8" spans="1:21" s="7" customFormat="1" ht="12" x14ac:dyDescent="0.2">
      <c r="A8" s="8" t="s">
        <v>45</v>
      </c>
      <c r="B8" s="6"/>
      <c r="C8" s="6"/>
      <c r="D8" s="6"/>
    </row>
    <row r="9" spans="1:21" s="7" customFormat="1" ht="12" x14ac:dyDescent="0.2">
      <c r="A9" s="5"/>
      <c r="B9" s="6"/>
      <c r="C9" s="6"/>
      <c r="D9" s="6"/>
    </row>
    <row r="10" spans="1:21" s="7" customFormat="1" ht="12" x14ac:dyDescent="0.2">
      <c r="A10" s="8" t="s">
        <v>46</v>
      </c>
      <c r="B10" s="6"/>
      <c r="C10" s="6"/>
      <c r="D10" s="6"/>
    </row>
    <row r="11" spans="1:21" s="7" customFormat="1" ht="15" x14ac:dyDescent="0.25">
      <c r="A11" s="70" t="s">
        <v>47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2" spans="1:21" s="7" customFormat="1" ht="12" x14ac:dyDescent="0.2">
      <c r="A12" s="71" t="s">
        <v>32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</row>
    <row r="13" spans="1:21" s="7" customFormat="1" ht="12" x14ac:dyDescent="0.2">
      <c r="A13" s="71" t="s">
        <v>48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</row>
    <row r="14" spans="1:21" s="7" customFormat="1" ht="12" x14ac:dyDescent="0.2">
      <c r="A14" s="72" t="s">
        <v>49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</row>
    <row r="15" spans="1:21" s="7" customFormat="1" ht="12" x14ac:dyDescent="0.2"/>
    <row r="16" spans="1:21" s="7" customFormat="1" ht="12" x14ac:dyDescent="0.2">
      <c r="G16" s="66" t="s">
        <v>17</v>
      </c>
      <c r="H16" s="67"/>
      <c r="I16" s="68"/>
      <c r="J16" s="66" t="s">
        <v>18</v>
      </c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8"/>
    </row>
    <row r="17" spans="1:26" s="7" customFormat="1" x14ac:dyDescent="0.2">
      <c r="D17" s="5" t="s">
        <v>2</v>
      </c>
      <c r="G17" s="60">
        <f>20067/1000</f>
        <v>20.067</v>
      </c>
      <c r="H17" s="61"/>
      <c r="I17" s="9" t="s">
        <v>3</v>
      </c>
      <c r="J17" s="62">
        <f>136526/1000</f>
        <v>136.52600000000001</v>
      </c>
      <c r="K17" s="63"/>
      <c r="L17" s="10"/>
      <c r="M17" s="10"/>
      <c r="N17" s="10"/>
      <c r="O17" s="10"/>
      <c r="P17" s="10"/>
      <c r="Q17" s="10"/>
      <c r="R17" s="10"/>
      <c r="S17" s="10"/>
      <c r="T17" s="10"/>
      <c r="U17" s="9" t="s">
        <v>3</v>
      </c>
    </row>
    <row r="18" spans="1:26" s="7" customFormat="1" x14ac:dyDescent="0.2">
      <c r="D18" s="11" t="s">
        <v>33</v>
      </c>
      <c r="F18" s="12"/>
      <c r="G18" s="60">
        <f>0/1000</f>
        <v>0</v>
      </c>
      <c r="H18" s="61"/>
      <c r="I18" s="9" t="s">
        <v>3</v>
      </c>
      <c r="J18" s="62">
        <f>0/1000</f>
        <v>0</v>
      </c>
      <c r="K18" s="63"/>
      <c r="L18" s="10"/>
      <c r="M18" s="10"/>
      <c r="N18" s="10"/>
      <c r="O18" s="10"/>
      <c r="P18" s="10"/>
      <c r="Q18" s="10"/>
      <c r="R18" s="10"/>
      <c r="S18" s="10"/>
      <c r="T18" s="10"/>
      <c r="U18" s="9" t="s">
        <v>3</v>
      </c>
    </row>
    <row r="19" spans="1:26" s="7" customFormat="1" x14ac:dyDescent="0.2">
      <c r="D19" s="11" t="s">
        <v>34</v>
      </c>
      <c r="F19" s="12"/>
      <c r="G19" s="60">
        <f>324/1000</f>
        <v>0.32400000000000001</v>
      </c>
      <c r="H19" s="61"/>
      <c r="I19" s="9" t="s">
        <v>3</v>
      </c>
      <c r="J19" s="62">
        <f>2875/1000</f>
        <v>2.875</v>
      </c>
      <c r="K19" s="63"/>
      <c r="L19" s="10"/>
      <c r="M19" s="10"/>
      <c r="N19" s="10"/>
      <c r="O19" s="10"/>
      <c r="P19" s="10"/>
      <c r="Q19" s="10"/>
      <c r="R19" s="10"/>
      <c r="S19" s="10"/>
      <c r="T19" s="10"/>
      <c r="U19" s="9" t="s">
        <v>3</v>
      </c>
    </row>
    <row r="20" spans="1:26" s="7" customFormat="1" x14ac:dyDescent="0.2">
      <c r="D20" s="5" t="s">
        <v>4</v>
      </c>
      <c r="G20" s="60">
        <f>(V20+V21)/1000</f>
        <v>0.22731999999999999</v>
      </c>
      <c r="H20" s="61"/>
      <c r="I20" s="9" t="s">
        <v>5</v>
      </c>
      <c r="J20" s="62">
        <f>(W20+W21)/1000</f>
        <v>0.22731999999999999</v>
      </c>
      <c r="K20" s="63"/>
      <c r="L20" s="10"/>
      <c r="M20" s="10"/>
      <c r="N20" s="10"/>
      <c r="O20" s="10"/>
      <c r="P20" s="10"/>
      <c r="Q20" s="10"/>
      <c r="R20" s="10"/>
      <c r="S20" s="10"/>
      <c r="T20" s="10"/>
      <c r="U20" s="9" t="s">
        <v>5</v>
      </c>
      <c r="V20" s="13">
        <v>200.78</v>
      </c>
      <c r="W20" s="14">
        <v>200.78</v>
      </c>
      <c r="X20" s="51">
        <v>2523</v>
      </c>
      <c r="Y20" s="51">
        <v>2393</v>
      </c>
      <c r="Z20" s="51">
        <v>1432</v>
      </c>
    </row>
    <row r="21" spans="1:26" s="7" customFormat="1" x14ac:dyDescent="0.2">
      <c r="D21" s="5" t="s">
        <v>6</v>
      </c>
      <c r="G21" s="60">
        <f>2523/1000</f>
        <v>2.5230000000000001</v>
      </c>
      <c r="H21" s="61"/>
      <c r="I21" s="9" t="s">
        <v>3</v>
      </c>
      <c r="J21" s="62">
        <f>34039/1000</f>
        <v>34.039000000000001</v>
      </c>
      <c r="K21" s="63"/>
      <c r="L21" s="10"/>
      <c r="M21" s="10"/>
      <c r="N21" s="10"/>
      <c r="O21" s="10"/>
      <c r="P21" s="10"/>
      <c r="Q21" s="10"/>
      <c r="R21" s="10"/>
      <c r="S21" s="10"/>
      <c r="T21" s="10"/>
      <c r="U21" s="9" t="s">
        <v>3</v>
      </c>
      <c r="V21" s="13">
        <v>26.54</v>
      </c>
      <c r="W21" s="14">
        <v>26.54</v>
      </c>
      <c r="X21" s="52">
        <v>34039</v>
      </c>
      <c r="Y21" s="52">
        <v>27437</v>
      </c>
      <c r="Z21" s="52">
        <v>15444</v>
      </c>
    </row>
    <row r="22" spans="1:26" s="7" customFormat="1" ht="12" x14ac:dyDescent="0.2">
      <c r="F22" s="6"/>
      <c r="G22" s="15"/>
      <c r="H22" s="15"/>
      <c r="I22" s="16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6"/>
    </row>
    <row r="23" spans="1:26" s="7" customFormat="1" ht="12" x14ac:dyDescent="0.2">
      <c r="B23" s="6"/>
      <c r="C23" s="6"/>
      <c r="D23" s="6"/>
      <c r="F23" s="12"/>
      <c r="G23" s="18"/>
      <c r="H23" s="18"/>
      <c r="I23" s="19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19"/>
    </row>
    <row r="24" spans="1:26" s="7" customFormat="1" ht="12" x14ac:dyDescent="0.2">
      <c r="A24" s="5" t="str">
        <f>"Составлена в базисных ценах на 01.2000 г. и текущих ценах на " &amp; IF(LEN(L24)&gt;3,MID(L24,4,LEN(L24)),L24)</f>
        <v xml:space="preserve">Составлена в базисных ценах на 01.2000 г. и текущих ценах на </v>
      </c>
      <c r="D24" s="7" t="s">
        <v>636</v>
      </c>
    </row>
    <row r="25" spans="1:26" s="7" customFormat="1" thickBot="1" x14ac:dyDescent="0.25">
      <c r="A25" s="21"/>
    </row>
    <row r="26" spans="1:26" s="23" customFormat="1" ht="27" customHeight="1" thickBot="1" x14ac:dyDescent="0.25">
      <c r="A26" s="69" t="s">
        <v>7</v>
      </c>
      <c r="B26" s="69" t="s">
        <v>8</v>
      </c>
      <c r="C26" s="69" t="s">
        <v>9</v>
      </c>
      <c r="D26" s="65" t="s">
        <v>10</v>
      </c>
      <c r="E26" s="65"/>
      <c r="F26" s="65"/>
      <c r="G26" s="65" t="s">
        <v>11</v>
      </c>
      <c r="H26" s="65"/>
      <c r="I26" s="65"/>
      <c r="J26" s="65" t="s">
        <v>12</v>
      </c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</row>
    <row r="27" spans="1:26" s="23" customFormat="1" ht="22.5" customHeight="1" thickBot="1" x14ac:dyDescent="0.25">
      <c r="A27" s="69"/>
      <c r="B27" s="69"/>
      <c r="C27" s="69"/>
      <c r="D27" s="64" t="s">
        <v>1</v>
      </c>
      <c r="E27" s="22" t="s">
        <v>13</v>
      </c>
      <c r="F27" s="22" t="s">
        <v>14</v>
      </c>
      <c r="G27" s="64" t="s">
        <v>1</v>
      </c>
      <c r="H27" s="22" t="s">
        <v>13</v>
      </c>
      <c r="I27" s="22" t="s">
        <v>14</v>
      </c>
      <c r="J27" s="64" t="s">
        <v>1</v>
      </c>
      <c r="K27" s="22" t="s">
        <v>13</v>
      </c>
      <c r="L27" s="22"/>
      <c r="M27" s="22"/>
      <c r="N27" s="22"/>
      <c r="O27" s="22"/>
      <c r="P27" s="22"/>
      <c r="Q27" s="22"/>
      <c r="R27" s="22"/>
      <c r="S27" s="22"/>
      <c r="T27" s="22"/>
      <c r="U27" s="22" t="s">
        <v>14</v>
      </c>
    </row>
    <row r="28" spans="1:26" s="23" customFormat="1" ht="22.5" customHeight="1" thickBot="1" x14ac:dyDescent="0.25">
      <c r="A28" s="69"/>
      <c r="B28" s="69"/>
      <c r="C28" s="69"/>
      <c r="D28" s="64"/>
      <c r="E28" s="22" t="s">
        <v>15</v>
      </c>
      <c r="F28" s="22" t="s">
        <v>16</v>
      </c>
      <c r="G28" s="64"/>
      <c r="H28" s="22" t="s">
        <v>15</v>
      </c>
      <c r="I28" s="22" t="s">
        <v>16</v>
      </c>
      <c r="J28" s="64"/>
      <c r="K28" s="22" t="s">
        <v>15</v>
      </c>
      <c r="L28" s="22"/>
      <c r="M28" s="22"/>
      <c r="N28" s="22"/>
      <c r="O28" s="22"/>
      <c r="P28" s="22"/>
      <c r="Q28" s="22"/>
      <c r="R28" s="22"/>
      <c r="S28" s="22"/>
      <c r="T28" s="22"/>
      <c r="U28" s="22" t="s">
        <v>16</v>
      </c>
    </row>
    <row r="29" spans="1:26" s="6" customFormat="1" x14ac:dyDescent="0.2">
      <c r="A29" s="85">
        <v>1</v>
      </c>
      <c r="B29" s="85">
        <v>2</v>
      </c>
      <c r="C29" s="85">
        <v>3</v>
      </c>
      <c r="D29" s="86">
        <v>4</v>
      </c>
      <c r="E29" s="85">
        <v>5</v>
      </c>
      <c r="F29" s="85">
        <v>6</v>
      </c>
      <c r="G29" s="86">
        <v>7</v>
      </c>
      <c r="H29" s="85">
        <v>8</v>
      </c>
      <c r="I29" s="85">
        <v>9</v>
      </c>
      <c r="J29" s="86">
        <v>10</v>
      </c>
      <c r="K29" s="85">
        <v>11</v>
      </c>
      <c r="L29" s="85"/>
      <c r="M29" s="85"/>
      <c r="N29" s="85"/>
      <c r="O29" s="85"/>
      <c r="P29" s="85"/>
      <c r="Q29" s="85"/>
      <c r="R29" s="85"/>
      <c r="S29" s="85"/>
      <c r="T29" s="85"/>
      <c r="U29" s="85">
        <v>12</v>
      </c>
    </row>
    <row r="30" spans="1:26" s="26" customFormat="1" ht="21" customHeight="1" x14ac:dyDescent="0.2">
      <c r="A30" s="87" t="s">
        <v>52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</row>
    <row r="31" spans="1:26" s="26" customFormat="1" ht="60" x14ac:dyDescent="0.2">
      <c r="A31" s="89">
        <v>1</v>
      </c>
      <c r="B31" s="90" t="s">
        <v>53</v>
      </c>
      <c r="C31" s="91" t="s">
        <v>54</v>
      </c>
      <c r="D31" s="92">
        <v>2445.2800000000002</v>
      </c>
      <c r="E31" s="93">
        <v>2445.2800000000002</v>
      </c>
      <c r="F31" s="92"/>
      <c r="G31" s="92">
        <v>445</v>
      </c>
      <c r="H31" s="92">
        <v>445</v>
      </c>
      <c r="I31" s="92"/>
      <c r="J31" s="92">
        <v>5999</v>
      </c>
      <c r="K31" s="93">
        <v>5999</v>
      </c>
      <c r="L31" s="93"/>
      <c r="M31" s="93"/>
      <c r="N31" s="93"/>
      <c r="O31" s="93"/>
      <c r="P31" s="93"/>
      <c r="Q31" s="93"/>
      <c r="R31" s="93"/>
      <c r="S31" s="93"/>
      <c r="T31" s="93"/>
      <c r="U31" s="93"/>
    </row>
    <row r="32" spans="1:26" s="26" customFormat="1" ht="72" x14ac:dyDescent="0.2">
      <c r="A32" s="89">
        <v>2</v>
      </c>
      <c r="B32" s="90" t="s">
        <v>55</v>
      </c>
      <c r="C32" s="91" t="s">
        <v>56</v>
      </c>
      <c r="D32" s="92">
        <v>4866.54</v>
      </c>
      <c r="E32" s="93"/>
      <c r="F32" s="92" t="s">
        <v>57</v>
      </c>
      <c r="G32" s="92">
        <v>663</v>
      </c>
      <c r="H32" s="92"/>
      <c r="I32" s="92" t="s">
        <v>58</v>
      </c>
      <c r="J32" s="92">
        <v>4013</v>
      </c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 t="s">
        <v>59</v>
      </c>
    </row>
    <row r="33" spans="1:26" s="26" customFormat="1" ht="60" x14ac:dyDescent="0.2">
      <c r="A33" s="89">
        <v>3</v>
      </c>
      <c r="B33" s="90" t="s">
        <v>60</v>
      </c>
      <c r="C33" s="91" t="s">
        <v>61</v>
      </c>
      <c r="D33" s="92">
        <v>3837.68</v>
      </c>
      <c r="E33" s="93">
        <v>3837.68</v>
      </c>
      <c r="F33" s="92"/>
      <c r="G33" s="92">
        <v>516</v>
      </c>
      <c r="H33" s="92">
        <v>516</v>
      </c>
      <c r="I33" s="92"/>
      <c r="J33" s="92">
        <v>6955</v>
      </c>
      <c r="K33" s="93">
        <v>6955</v>
      </c>
      <c r="L33" s="93"/>
      <c r="M33" s="93"/>
      <c r="N33" s="93"/>
      <c r="O33" s="93"/>
      <c r="P33" s="93"/>
      <c r="Q33" s="93"/>
      <c r="R33" s="93"/>
      <c r="S33" s="93"/>
      <c r="T33" s="93"/>
      <c r="U33" s="93"/>
    </row>
    <row r="34" spans="1:26" s="6" customFormat="1" ht="72" x14ac:dyDescent="0.2">
      <c r="A34" s="89">
        <v>4</v>
      </c>
      <c r="B34" s="90" t="s">
        <v>62</v>
      </c>
      <c r="C34" s="91" t="s">
        <v>63</v>
      </c>
      <c r="D34" s="92">
        <v>6028.7</v>
      </c>
      <c r="E34" s="93"/>
      <c r="F34" s="92" t="s">
        <v>64</v>
      </c>
      <c r="G34" s="92">
        <v>486</v>
      </c>
      <c r="H34" s="92"/>
      <c r="I34" s="92" t="s">
        <v>65</v>
      </c>
      <c r="J34" s="92">
        <v>2941</v>
      </c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 t="s">
        <v>66</v>
      </c>
      <c r="V34" s="26"/>
      <c r="W34" s="26"/>
      <c r="X34" s="26"/>
      <c r="Y34" s="26"/>
      <c r="Z34" s="26"/>
    </row>
    <row r="35" spans="1:26" s="6" customFormat="1" ht="48" x14ac:dyDescent="0.2">
      <c r="A35" s="89">
        <v>5</v>
      </c>
      <c r="B35" s="90" t="s">
        <v>67</v>
      </c>
      <c r="C35" s="91" t="s">
        <v>68</v>
      </c>
      <c r="D35" s="92">
        <v>1431.41</v>
      </c>
      <c r="E35" s="93" t="s">
        <v>69</v>
      </c>
      <c r="F35" s="92" t="s">
        <v>70</v>
      </c>
      <c r="G35" s="92">
        <v>1008</v>
      </c>
      <c r="H35" s="92" t="s">
        <v>71</v>
      </c>
      <c r="I35" s="92" t="s">
        <v>72</v>
      </c>
      <c r="J35" s="92">
        <v>3823</v>
      </c>
      <c r="K35" s="93" t="s">
        <v>73</v>
      </c>
      <c r="L35" s="93"/>
      <c r="M35" s="93"/>
      <c r="N35" s="93"/>
      <c r="O35" s="93"/>
      <c r="P35" s="93"/>
      <c r="Q35" s="93"/>
      <c r="R35" s="93"/>
      <c r="S35" s="93"/>
      <c r="T35" s="93"/>
      <c r="U35" s="93" t="s">
        <v>74</v>
      </c>
      <c r="V35" s="26"/>
      <c r="W35" s="26"/>
      <c r="X35" s="26"/>
      <c r="Y35" s="26"/>
      <c r="Z35" s="26"/>
    </row>
    <row r="36" spans="1:26" s="6" customFormat="1" ht="84" x14ac:dyDescent="0.2">
      <c r="A36" s="89">
        <v>6</v>
      </c>
      <c r="B36" s="90" t="s">
        <v>75</v>
      </c>
      <c r="C36" s="91" t="s">
        <v>76</v>
      </c>
      <c r="D36" s="92">
        <v>921.46</v>
      </c>
      <c r="E36" s="93">
        <v>921.46</v>
      </c>
      <c r="F36" s="92"/>
      <c r="G36" s="92">
        <v>289</v>
      </c>
      <c r="H36" s="92">
        <v>289</v>
      </c>
      <c r="I36" s="92"/>
      <c r="J36" s="92">
        <v>3899</v>
      </c>
      <c r="K36" s="93">
        <v>3899</v>
      </c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26"/>
      <c r="W36" s="26"/>
      <c r="X36" s="26"/>
      <c r="Y36" s="26"/>
      <c r="Z36" s="26"/>
    </row>
    <row r="37" spans="1:26" s="6" customFormat="1" ht="48" x14ac:dyDescent="0.2">
      <c r="A37" s="89">
        <v>7</v>
      </c>
      <c r="B37" s="90" t="s">
        <v>77</v>
      </c>
      <c r="C37" s="91" t="s">
        <v>78</v>
      </c>
      <c r="D37" s="92">
        <v>117</v>
      </c>
      <c r="E37" s="93" t="s">
        <v>79</v>
      </c>
      <c r="F37" s="92"/>
      <c r="G37" s="92">
        <v>4039</v>
      </c>
      <c r="H37" s="92" t="s">
        <v>80</v>
      </c>
      <c r="I37" s="92"/>
      <c r="J37" s="92">
        <v>12002</v>
      </c>
      <c r="K37" s="93" t="s">
        <v>81</v>
      </c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26"/>
      <c r="W37" s="26"/>
      <c r="X37" s="26"/>
      <c r="Y37" s="26"/>
      <c r="Z37" s="26"/>
    </row>
    <row r="38" spans="1:26" s="28" customFormat="1" ht="72" x14ac:dyDescent="0.2">
      <c r="A38" s="89">
        <v>8</v>
      </c>
      <c r="B38" s="90" t="s">
        <v>82</v>
      </c>
      <c r="C38" s="91" t="s">
        <v>83</v>
      </c>
      <c r="D38" s="92">
        <v>367.67</v>
      </c>
      <c r="E38" s="93"/>
      <c r="F38" s="92" t="s">
        <v>84</v>
      </c>
      <c r="G38" s="92">
        <v>77</v>
      </c>
      <c r="H38" s="92"/>
      <c r="I38" s="92" t="s">
        <v>85</v>
      </c>
      <c r="J38" s="92">
        <v>635</v>
      </c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 t="s">
        <v>86</v>
      </c>
      <c r="V38" s="26"/>
      <c r="W38" s="26"/>
      <c r="X38" s="26"/>
      <c r="Y38" s="26"/>
      <c r="Z38" s="26"/>
    </row>
    <row r="39" spans="1:26" ht="48" x14ac:dyDescent="0.2">
      <c r="A39" s="89">
        <v>9</v>
      </c>
      <c r="B39" s="90" t="s">
        <v>87</v>
      </c>
      <c r="C39" s="91" t="s">
        <v>88</v>
      </c>
      <c r="D39" s="92">
        <v>334.97</v>
      </c>
      <c r="E39" s="93">
        <v>135.07</v>
      </c>
      <c r="F39" s="92" t="s">
        <v>89</v>
      </c>
      <c r="G39" s="92">
        <v>809</v>
      </c>
      <c r="H39" s="92">
        <v>326</v>
      </c>
      <c r="I39" s="92" t="s">
        <v>90</v>
      </c>
      <c r="J39" s="92">
        <v>7636</v>
      </c>
      <c r="K39" s="93">
        <v>4399</v>
      </c>
      <c r="L39" s="93"/>
      <c r="M39" s="93"/>
      <c r="N39" s="93"/>
      <c r="O39" s="93"/>
      <c r="P39" s="93"/>
      <c r="Q39" s="93"/>
      <c r="R39" s="93"/>
      <c r="S39" s="93"/>
      <c r="T39" s="93"/>
      <c r="U39" s="93" t="s">
        <v>91</v>
      </c>
      <c r="V39" s="26"/>
      <c r="W39" s="26"/>
      <c r="X39" s="26"/>
      <c r="Y39" s="26"/>
      <c r="Z39" s="26"/>
    </row>
    <row r="40" spans="1:26" ht="60" x14ac:dyDescent="0.2">
      <c r="A40" s="89">
        <v>10</v>
      </c>
      <c r="B40" s="90" t="s">
        <v>92</v>
      </c>
      <c r="C40" s="91" t="s">
        <v>93</v>
      </c>
      <c r="D40" s="92">
        <v>4.9800000000000004</v>
      </c>
      <c r="E40" s="93"/>
      <c r="F40" s="92">
        <v>4.9800000000000004</v>
      </c>
      <c r="G40" s="92">
        <v>354</v>
      </c>
      <c r="H40" s="92"/>
      <c r="I40" s="92">
        <v>354</v>
      </c>
      <c r="J40" s="92">
        <v>2612</v>
      </c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>
        <v>2612</v>
      </c>
      <c r="V40" s="26"/>
      <c r="W40" s="26"/>
      <c r="X40" s="26"/>
      <c r="Y40" s="26"/>
      <c r="Z40" s="26"/>
    </row>
    <row r="41" spans="1:26" ht="72" x14ac:dyDescent="0.2">
      <c r="A41" s="89">
        <v>11</v>
      </c>
      <c r="B41" s="90" t="s">
        <v>94</v>
      </c>
      <c r="C41" s="91" t="s">
        <v>93</v>
      </c>
      <c r="D41" s="92">
        <v>8.33</v>
      </c>
      <c r="E41" s="93"/>
      <c r="F41" s="92">
        <v>8.33</v>
      </c>
      <c r="G41" s="92">
        <v>592</v>
      </c>
      <c r="H41" s="92"/>
      <c r="I41" s="92">
        <v>592</v>
      </c>
      <c r="J41" s="92">
        <v>2781</v>
      </c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>
        <v>2781</v>
      </c>
      <c r="V41" s="26"/>
      <c r="W41" s="26"/>
      <c r="X41" s="26"/>
      <c r="Y41" s="26"/>
      <c r="Z41" s="26"/>
    </row>
    <row r="42" spans="1:26" ht="60" x14ac:dyDescent="0.2">
      <c r="A42" s="89">
        <v>12</v>
      </c>
      <c r="B42" s="90" t="s">
        <v>95</v>
      </c>
      <c r="C42" s="91" t="s">
        <v>96</v>
      </c>
      <c r="D42" s="92">
        <v>405.3</v>
      </c>
      <c r="E42" s="93" t="s">
        <v>97</v>
      </c>
      <c r="F42" s="92" t="s">
        <v>98</v>
      </c>
      <c r="G42" s="92">
        <v>44</v>
      </c>
      <c r="H42" s="92" t="s">
        <v>99</v>
      </c>
      <c r="I42" s="92" t="s">
        <v>100</v>
      </c>
      <c r="J42" s="92">
        <v>453</v>
      </c>
      <c r="K42" s="93" t="s">
        <v>101</v>
      </c>
      <c r="L42" s="93"/>
      <c r="M42" s="93"/>
      <c r="N42" s="93"/>
      <c r="O42" s="93"/>
      <c r="P42" s="93"/>
      <c r="Q42" s="93"/>
      <c r="R42" s="93"/>
      <c r="S42" s="93"/>
      <c r="T42" s="93"/>
      <c r="U42" s="93" t="s">
        <v>102</v>
      </c>
      <c r="V42" s="26"/>
      <c r="W42" s="26"/>
      <c r="X42" s="26"/>
      <c r="Y42" s="26"/>
      <c r="Z42" s="26"/>
    </row>
    <row r="43" spans="1:26" ht="36" x14ac:dyDescent="0.2">
      <c r="A43" s="94">
        <v>13</v>
      </c>
      <c r="B43" s="95" t="s">
        <v>103</v>
      </c>
      <c r="C43" s="96">
        <v>2.3889999999999998</v>
      </c>
      <c r="D43" s="97">
        <v>66</v>
      </c>
      <c r="E43" s="98" t="s">
        <v>104</v>
      </c>
      <c r="F43" s="97"/>
      <c r="G43" s="97">
        <v>158</v>
      </c>
      <c r="H43" s="97" t="s">
        <v>105</v>
      </c>
      <c r="I43" s="97"/>
      <c r="J43" s="97">
        <v>902</v>
      </c>
      <c r="K43" s="98" t="s">
        <v>106</v>
      </c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26"/>
      <c r="W43" s="26"/>
      <c r="X43" s="26"/>
      <c r="Y43" s="26"/>
      <c r="Z43" s="26"/>
    </row>
    <row r="44" spans="1:26" ht="21" customHeight="1" x14ac:dyDescent="0.2">
      <c r="A44" s="87" t="s">
        <v>107</v>
      </c>
      <c r="B44" s="88"/>
      <c r="C44" s="88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26"/>
      <c r="W44" s="26"/>
      <c r="X44" s="26"/>
      <c r="Y44" s="26"/>
      <c r="Z44" s="26"/>
    </row>
    <row r="45" spans="1:26" ht="17.850000000000001" customHeight="1" x14ac:dyDescent="0.2">
      <c r="A45" s="99" t="s">
        <v>108</v>
      </c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26"/>
      <c r="W45" s="26"/>
      <c r="X45" s="26"/>
      <c r="Y45" s="26"/>
      <c r="Z45" s="26"/>
    </row>
    <row r="46" spans="1:26" ht="60" x14ac:dyDescent="0.2">
      <c r="A46" s="89">
        <v>14</v>
      </c>
      <c r="B46" s="90" t="s">
        <v>109</v>
      </c>
      <c r="C46" s="91" t="s">
        <v>110</v>
      </c>
      <c r="D46" s="92">
        <v>11.42</v>
      </c>
      <c r="E46" s="93">
        <v>11.42</v>
      </c>
      <c r="F46" s="92"/>
      <c r="G46" s="92">
        <v>9</v>
      </c>
      <c r="H46" s="92">
        <v>9</v>
      </c>
      <c r="I46" s="92"/>
      <c r="J46" s="92">
        <v>118</v>
      </c>
      <c r="K46" s="93">
        <v>118</v>
      </c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26"/>
      <c r="W46" s="26"/>
      <c r="X46" s="26"/>
      <c r="Y46" s="26"/>
      <c r="Z46" s="26"/>
    </row>
    <row r="47" spans="1:26" ht="48" x14ac:dyDescent="0.2">
      <c r="A47" s="89">
        <v>15</v>
      </c>
      <c r="B47" s="90" t="s">
        <v>111</v>
      </c>
      <c r="C47" s="91" t="s">
        <v>112</v>
      </c>
      <c r="D47" s="92">
        <v>35.630000000000003</v>
      </c>
      <c r="E47" s="93" t="s">
        <v>113</v>
      </c>
      <c r="F47" s="92"/>
      <c r="G47" s="92">
        <v>2780</v>
      </c>
      <c r="H47" s="92" t="s">
        <v>114</v>
      </c>
      <c r="I47" s="92"/>
      <c r="J47" s="92">
        <v>17405</v>
      </c>
      <c r="K47" s="93" t="s">
        <v>115</v>
      </c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26"/>
      <c r="W47" s="26"/>
      <c r="X47" s="26"/>
      <c r="Y47" s="26"/>
      <c r="Z47" s="26"/>
    </row>
    <row r="48" spans="1:26" ht="72" x14ac:dyDescent="0.2">
      <c r="A48" s="89">
        <v>16</v>
      </c>
      <c r="B48" s="90" t="s">
        <v>116</v>
      </c>
      <c r="C48" s="91">
        <v>2</v>
      </c>
      <c r="D48" s="92">
        <v>212.58</v>
      </c>
      <c r="E48" s="93" t="s">
        <v>117</v>
      </c>
      <c r="F48" s="92">
        <v>15.14</v>
      </c>
      <c r="G48" s="92">
        <v>425</v>
      </c>
      <c r="H48" s="92" t="s">
        <v>118</v>
      </c>
      <c r="I48" s="92">
        <v>30</v>
      </c>
      <c r="J48" s="92">
        <v>1263</v>
      </c>
      <c r="K48" s="93" t="s">
        <v>119</v>
      </c>
      <c r="L48" s="93"/>
      <c r="M48" s="93"/>
      <c r="N48" s="93"/>
      <c r="O48" s="93"/>
      <c r="P48" s="93"/>
      <c r="Q48" s="93"/>
      <c r="R48" s="93"/>
      <c r="S48" s="93"/>
      <c r="T48" s="93"/>
      <c r="U48" s="93">
        <v>95</v>
      </c>
      <c r="V48" s="26"/>
      <c r="W48" s="26"/>
      <c r="X48" s="26"/>
      <c r="Y48" s="26"/>
      <c r="Z48" s="26"/>
    </row>
    <row r="49" spans="1:26" ht="36" x14ac:dyDescent="0.2">
      <c r="A49" s="89">
        <v>17</v>
      </c>
      <c r="B49" s="90" t="s">
        <v>120</v>
      </c>
      <c r="C49" s="91">
        <v>2</v>
      </c>
      <c r="D49" s="92">
        <v>385</v>
      </c>
      <c r="E49" s="93" t="s">
        <v>121</v>
      </c>
      <c r="F49" s="92"/>
      <c r="G49" s="92">
        <v>770</v>
      </c>
      <c r="H49" s="92" t="s">
        <v>122</v>
      </c>
      <c r="I49" s="92"/>
      <c r="J49" s="92">
        <v>578</v>
      </c>
      <c r="K49" s="93" t="s">
        <v>123</v>
      </c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26"/>
      <c r="W49" s="26"/>
      <c r="X49" s="26"/>
      <c r="Y49" s="26"/>
      <c r="Z49" s="26"/>
    </row>
    <row r="50" spans="1:26" ht="72" x14ac:dyDescent="0.2">
      <c r="A50" s="89">
        <v>18</v>
      </c>
      <c r="B50" s="90" t="s">
        <v>124</v>
      </c>
      <c r="C50" s="91" t="s">
        <v>125</v>
      </c>
      <c r="D50" s="92">
        <v>504.31</v>
      </c>
      <c r="E50" s="93" t="s">
        <v>126</v>
      </c>
      <c r="F50" s="92" t="s">
        <v>127</v>
      </c>
      <c r="G50" s="92">
        <v>41</v>
      </c>
      <c r="H50" s="92" t="s">
        <v>128</v>
      </c>
      <c r="I50" s="92" t="s">
        <v>129</v>
      </c>
      <c r="J50" s="92">
        <v>286</v>
      </c>
      <c r="K50" s="93" t="s">
        <v>130</v>
      </c>
      <c r="L50" s="93"/>
      <c r="M50" s="93"/>
      <c r="N50" s="93"/>
      <c r="O50" s="93"/>
      <c r="P50" s="93"/>
      <c r="Q50" s="93"/>
      <c r="R50" s="93"/>
      <c r="S50" s="93"/>
      <c r="T50" s="93"/>
      <c r="U50" s="93" t="s">
        <v>131</v>
      </c>
      <c r="V50" s="26"/>
      <c r="W50" s="26"/>
      <c r="X50" s="26"/>
      <c r="Y50" s="26"/>
      <c r="Z50" s="26"/>
    </row>
    <row r="51" spans="1:26" ht="36" x14ac:dyDescent="0.2">
      <c r="A51" s="94">
        <v>19</v>
      </c>
      <c r="B51" s="95" t="s">
        <v>132</v>
      </c>
      <c r="C51" s="96">
        <v>80.5</v>
      </c>
      <c r="D51" s="97">
        <v>0.3</v>
      </c>
      <c r="E51" s="98" t="s">
        <v>133</v>
      </c>
      <c r="F51" s="97"/>
      <c r="G51" s="97">
        <v>24</v>
      </c>
      <c r="H51" s="97" t="s">
        <v>134</v>
      </c>
      <c r="I51" s="97"/>
      <c r="J51" s="97">
        <v>84</v>
      </c>
      <c r="K51" s="98" t="s">
        <v>135</v>
      </c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26"/>
      <c r="W51" s="26"/>
      <c r="X51" s="26"/>
      <c r="Y51" s="26"/>
      <c r="Z51" s="26"/>
    </row>
    <row r="52" spans="1:26" ht="21" customHeight="1" x14ac:dyDescent="0.2">
      <c r="A52" s="87" t="s">
        <v>136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26"/>
      <c r="W52" s="26"/>
      <c r="X52" s="26"/>
      <c r="Y52" s="26"/>
      <c r="Z52" s="26"/>
    </row>
    <row r="53" spans="1:26" ht="17.850000000000001" customHeight="1" x14ac:dyDescent="0.2">
      <c r="A53" s="99" t="s">
        <v>137</v>
      </c>
      <c r="B53" s="100"/>
      <c r="C53" s="100"/>
      <c r="D53" s="100"/>
      <c r="E53" s="100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26"/>
      <c r="W53" s="26"/>
      <c r="X53" s="26"/>
      <c r="Y53" s="26"/>
      <c r="Z53" s="26"/>
    </row>
    <row r="54" spans="1:26" ht="72" x14ac:dyDescent="0.2">
      <c r="A54" s="89">
        <v>20</v>
      </c>
      <c r="B54" s="90" t="s">
        <v>138</v>
      </c>
      <c r="C54" s="91" t="s">
        <v>139</v>
      </c>
      <c r="D54" s="92">
        <v>1151.8</v>
      </c>
      <c r="E54" s="93" t="s">
        <v>140</v>
      </c>
      <c r="F54" s="92" t="s">
        <v>141</v>
      </c>
      <c r="G54" s="92">
        <v>36</v>
      </c>
      <c r="H54" s="92">
        <v>7</v>
      </c>
      <c r="I54" s="92" t="s">
        <v>142</v>
      </c>
      <c r="J54" s="92">
        <v>260</v>
      </c>
      <c r="K54" s="93" t="s">
        <v>143</v>
      </c>
      <c r="L54" s="93"/>
      <c r="M54" s="93"/>
      <c r="N54" s="93"/>
      <c r="O54" s="93"/>
      <c r="P54" s="93"/>
      <c r="Q54" s="93"/>
      <c r="R54" s="93"/>
      <c r="S54" s="93"/>
      <c r="T54" s="93"/>
      <c r="U54" s="93" t="s">
        <v>144</v>
      </c>
      <c r="V54" s="26"/>
      <c r="W54" s="26"/>
      <c r="X54" s="26"/>
      <c r="Y54" s="26"/>
      <c r="Z54" s="26"/>
    </row>
    <row r="55" spans="1:26" ht="120" x14ac:dyDescent="0.2">
      <c r="A55" s="89">
        <v>21</v>
      </c>
      <c r="B55" s="90" t="s">
        <v>145</v>
      </c>
      <c r="C55" s="91" t="s">
        <v>146</v>
      </c>
      <c r="D55" s="92">
        <v>55.14</v>
      </c>
      <c r="E55" s="93" t="s">
        <v>147</v>
      </c>
      <c r="F55" s="92"/>
      <c r="G55" s="92">
        <v>173</v>
      </c>
      <c r="H55" s="92" t="s">
        <v>148</v>
      </c>
      <c r="I55" s="92"/>
      <c r="J55" s="92">
        <v>1081</v>
      </c>
      <c r="K55" s="93" t="s">
        <v>149</v>
      </c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26"/>
      <c r="W55" s="26"/>
      <c r="X55" s="26"/>
      <c r="Y55" s="26"/>
      <c r="Z55" s="26"/>
    </row>
    <row r="56" spans="1:26" ht="72" x14ac:dyDescent="0.2">
      <c r="A56" s="89">
        <v>22</v>
      </c>
      <c r="B56" s="90" t="s">
        <v>150</v>
      </c>
      <c r="C56" s="91" t="s">
        <v>151</v>
      </c>
      <c r="D56" s="92">
        <v>292.24</v>
      </c>
      <c r="E56" s="93" t="s">
        <v>152</v>
      </c>
      <c r="F56" s="92" t="s">
        <v>153</v>
      </c>
      <c r="G56" s="92">
        <v>163</v>
      </c>
      <c r="H56" s="92" t="s">
        <v>154</v>
      </c>
      <c r="I56" s="92" t="s">
        <v>155</v>
      </c>
      <c r="J56" s="92">
        <v>796</v>
      </c>
      <c r="K56" s="93" t="s">
        <v>156</v>
      </c>
      <c r="L56" s="93"/>
      <c r="M56" s="93"/>
      <c r="N56" s="93"/>
      <c r="O56" s="93"/>
      <c r="P56" s="93"/>
      <c r="Q56" s="93"/>
      <c r="R56" s="93"/>
      <c r="S56" s="93"/>
      <c r="T56" s="93"/>
      <c r="U56" s="93" t="s">
        <v>157</v>
      </c>
      <c r="V56" s="26"/>
      <c r="W56" s="26"/>
      <c r="X56" s="26"/>
      <c r="Y56" s="26"/>
      <c r="Z56" s="26"/>
    </row>
    <row r="57" spans="1:26" ht="17.850000000000001" customHeight="1" x14ac:dyDescent="0.2">
      <c r="A57" s="99" t="s">
        <v>158</v>
      </c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26"/>
      <c r="W57" s="26"/>
      <c r="X57" s="26"/>
      <c r="Y57" s="26"/>
      <c r="Z57" s="26"/>
    </row>
    <row r="58" spans="1:26" ht="120" x14ac:dyDescent="0.2">
      <c r="A58" s="89">
        <v>23</v>
      </c>
      <c r="B58" s="90" t="s">
        <v>159</v>
      </c>
      <c r="C58" s="91">
        <v>0.6</v>
      </c>
      <c r="D58" s="92">
        <v>125.17</v>
      </c>
      <c r="E58" s="93" t="s">
        <v>160</v>
      </c>
      <c r="F58" s="92"/>
      <c r="G58" s="92">
        <v>75</v>
      </c>
      <c r="H58" s="92" t="s">
        <v>161</v>
      </c>
      <c r="I58" s="92"/>
      <c r="J58" s="92">
        <v>470</v>
      </c>
      <c r="K58" s="93" t="s">
        <v>162</v>
      </c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26"/>
      <c r="W58" s="26"/>
      <c r="X58" s="26"/>
      <c r="Y58" s="26"/>
      <c r="Z58" s="26"/>
    </row>
    <row r="59" spans="1:26" ht="48" x14ac:dyDescent="0.2">
      <c r="A59" s="89">
        <v>24</v>
      </c>
      <c r="B59" s="90" t="s">
        <v>163</v>
      </c>
      <c r="C59" s="91">
        <v>6.0000000000000001E-3</v>
      </c>
      <c r="D59" s="92">
        <v>2182.5500000000002</v>
      </c>
      <c r="E59" s="93" t="s">
        <v>164</v>
      </c>
      <c r="F59" s="92">
        <v>45.19</v>
      </c>
      <c r="G59" s="92">
        <v>13</v>
      </c>
      <c r="H59" s="92" t="s">
        <v>165</v>
      </c>
      <c r="I59" s="92"/>
      <c r="J59" s="92">
        <v>122</v>
      </c>
      <c r="K59" s="93" t="s">
        <v>166</v>
      </c>
      <c r="L59" s="93"/>
      <c r="M59" s="93"/>
      <c r="N59" s="93"/>
      <c r="O59" s="93"/>
      <c r="P59" s="93"/>
      <c r="Q59" s="93"/>
      <c r="R59" s="93"/>
      <c r="S59" s="93"/>
      <c r="T59" s="93"/>
      <c r="U59" s="93">
        <v>1</v>
      </c>
      <c r="V59" s="26"/>
      <c r="W59" s="26"/>
      <c r="X59" s="26"/>
      <c r="Y59" s="26"/>
      <c r="Z59" s="26"/>
    </row>
    <row r="60" spans="1:26" ht="72" x14ac:dyDescent="0.2">
      <c r="A60" s="89">
        <v>25</v>
      </c>
      <c r="B60" s="90" t="s">
        <v>150</v>
      </c>
      <c r="C60" s="91">
        <v>0.2</v>
      </c>
      <c r="D60" s="92">
        <v>292.24</v>
      </c>
      <c r="E60" s="93" t="s">
        <v>152</v>
      </c>
      <c r="F60" s="92" t="s">
        <v>153</v>
      </c>
      <c r="G60" s="92">
        <v>58</v>
      </c>
      <c r="H60" s="92" t="s">
        <v>167</v>
      </c>
      <c r="I60" s="92" t="s">
        <v>168</v>
      </c>
      <c r="J60" s="92">
        <v>285</v>
      </c>
      <c r="K60" s="93" t="s">
        <v>169</v>
      </c>
      <c r="L60" s="93"/>
      <c r="M60" s="93"/>
      <c r="N60" s="93"/>
      <c r="O60" s="93"/>
      <c r="P60" s="93"/>
      <c r="Q60" s="93"/>
      <c r="R60" s="93"/>
      <c r="S60" s="93"/>
      <c r="T60" s="93"/>
      <c r="U60" s="93" t="s">
        <v>170</v>
      </c>
      <c r="V60" s="26"/>
      <c r="W60" s="26"/>
      <c r="X60" s="26"/>
      <c r="Y60" s="26"/>
      <c r="Z60" s="26"/>
    </row>
    <row r="61" spans="1:26" ht="48" x14ac:dyDescent="0.2">
      <c r="A61" s="89">
        <v>26</v>
      </c>
      <c r="B61" s="90" t="s">
        <v>171</v>
      </c>
      <c r="C61" s="91">
        <v>1</v>
      </c>
      <c r="D61" s="92">
        <v>62.45</v>
      </c>
      <c r="E61" s="93" t="s">
        <v>172</v>
      </c>
      <c r="F61" s="92">
        <v>14.37</v>
      </c>
      <c r="G61" s="92">
        <v>62</v>
      </c>
      <c r="H61" s="92" t="s">
        <v>173</v>
      </c>
      <c r="I61" s="92">
        <v>14</v>
      </c>
      <c r="J61" s="92">
        <v>355</v>
      </c>
      <c r="K61" s="93" t="s">
        <v>174</v>
      </c>
      <c r="L61" s="93"/>
      <c r="M61" s="93"/>
      <c r="N61" s="93"/>
      <c r="O61" s="93"/>
      <c r="P61" s="93"/>
      <c r="Q61" s="93"/>
      <c r="R61" s="93"/>
      <c r="S61" s="93"/>
      <c r="T61" s="93"/>
      <c r="U61" s="93">
        <v>52</v>
      </c>
      <c r="V61" s="26"/>
      <c r="W61" s="26"/>
      <c r="X61" s="26"/>
      <c r="Y61" s="26"/>
      <c r="Z61" s="26"/>
    </row>
    <row r="62" spans="1:26" ht="17.850000000000001" customHeight="1" x14ac:dyDescent="0.2">
      <c r="A62" s="99" t="s">
        <v>175</v>
      </c>
      <c r="B62" s="100"/>
      <c r="C62" s="100"/>
      <c r="D62" s="100"/>
      <c r="E62" s="100"/>
      <c r="F62" s="100"/>
      <c r="G62" s="100"/>
      <c r="H62" s="100"/>
      <c r="I62" s="100"/>
      <c r="J62" s="100"/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26"/>
      <c r="W62" s="26"/>
      <c r="X62" s="26"/>
      <c r="Y62" s="26"/>
      <c r="Z62" s="26"/>
    </row>
    <row r="63" spans="1:26" ht="60" x14ac:dyDescent="0.2">
      <c r="A63" s="89">
        <v>27</v>
      </c>
      <c r="B63" s="90" t="s">
        <v>176</v>
      </c>
      <c r="C63" s="91" t="s">
        <v>177</v>
      </c>
      <c r="D63" s="92">
        <v>2025.21</v>
      </c>
      <c r="E63" s="93" t="s">
        <v>178</v>
      </c>
      <c r="F63" s="92" t="s">
        <v>179</v>
      </c>
      <c r="G63" s="92">
        <v>24</v>
      </c>
      <c r="H63" s="92" t="s">
        <v>180</v>
      </c>
      <c r="I63" s="92" t="s">
        <v>181</v>
      </c>
      <c r="J63" s="92">
        <v>157</v>
      </c>
      <c r="K63" s="93" t="s">
        <v>182</v>
      </c>
      <c r="L63" s="93"/>
      <c r="M63" s="93"/>
      <c r="N63" s="93"/>
      <c r="O63" s="93"/>
      <c r="P63" s="93"/>
      <c r="Q63" s="93"/>
      <c r="R63" s="93"/>
      <c r="S63" s="93"/>
      <c r="T63" s="93"/>
      <c r="U63" s="93" t="s">
        <v>183</v>
      </c>
      <c r="V63" s="26"/>
      <c r="W63" s="26"/>
      <c r="X63" s="26"/>
      <c r="Y63" s="26"/>
      <c r="Z63" s="26"/>
    </row>
    <row r="64" spans="1:26" ht="120" x14ac:dyDescent="0.2">
      <c r="A64" s="89">
        <v>28</v>
      </c>
      <c r="B64" s="90" t="s">
        <v>184</v>
      </c>
      <c r="C64" s="91" t="s">
        <v>185</v>
      </c>
      <c r="D64" s="92">
        <v>55.14</v>
      </c>
      <c r="E64" s="93" t="s">
        <v>147</v>
      </c>
      <c r="F64" s="92"/>
      <c r="G64" s="92">
        <v>67</v>
      </c>
      <c r="H64" s="92" t="s">
        <v>186</v>
      </c>
      <c r="I64" s="92"/>
      <c r="J64" s="92">
        <v>418</v>
      </c>
      <c r="K64" s="93" t="s">
        <v>187</v>
      </c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26"/>
      <c r="W64" s="26"/>
      <c r="X64" s="26"/>
      <c r="Y64" s="26"/>
      <c r="Z64" s="26"/>
    </row>
    <row r="65" spans="1:26" ht="60" x14ac:dyDescent="0.2">
      <c r="A65" s="89">
        <v>29</v>
      </c>
      <c r="B65" s="90" t="s">
        <v>188</v>
      </c>
      <c r="C65" s="91" t="s">
        <v>189</v>
      </c>
      <c r="D65" s="92">
        <v>31686.43</v>
      </c>
      <c r="E65" s="93" t="s">
        <v>190</v>
      </c>
      <c r="F65" s="92" t="s">
        <v>191</v>
      </c>
      <c r="G65" s="92">
        <v>57</v>
      </c>
      <c r="H65" s="92" t="s">
        <v>192</v>
      </c>
      <c r="I65" s="92" t="s">
        <v>193</v>
      </c>
      <c r="J65" s="92">
        <v>491</v>
      </c>
      <c r="K65" s="93" t="s">
        <v>194</v>
      </c>
      <c r="L65" s="93"/>
      <c r="M65" s="93"/>
      <c r="N65" s="93"/>
      <c r="O65" s="93"/>
      <c r="P65" s="93"/>
      <c r="Q65" s="93"/>
      <c r="R65" s="93"/>
      <c r="S65" s="93"/>
      <c r="T65" s="93"/>
      <c r="U65" s="93" t="s">
        <v>195</v>
      </c>
      <c r="V65" s="26"/>
      <c r="W65" s="26"/>
      <c r="X65" s="26"/>
      <c r="Y65" s="26"/>
      <c r="Z65" s="26"/>
    </row>
    <row r="66" spans="1:26" ht="48" x14ac:dyDescent="0.2">
      <c r="A66" s="89">
        <v>30</v>
      </c>
      <c r="B66" s="90" t="s">
        <v>196</v>
      </c>
      <c r="C66" s="91" t="s">
        <v>197</v>
      </c>
      <c r="D66" s="92">
        <v>663.96</v>
      </c>
      <c r="E66" s="93" t="s">
        <v>198</v>
      </c>
      <c r="F66" s="92" t="s">
        <v>199</v>
      </c>
      <c r="G66" s="92">
        <v>1</v>
      </c>
      <c r="H66" s="92" t="s">
        <v>200</v>
      </c>
      <c r="I66" s="92"/>
      <c r="J66" s="92">
        <v>8</v>
      </c>
      <c r="K66" s="93" t="s">
        <v>201</v>
      </c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26"/>
      <c r="W66" s="26"/>
      <c r="X66" s="26"/>
      <c r="Y66" s="26"/>
      <c r="Z66" s="26"/>
    </row>
    <row r="67" spans="1:26" ht="48" x14ac:dyDescent="0.2">
      <c r="A67" s="89">
        <v>31</v>
      </c>
      <c r="B67" s="90" t="s">
        <v>202</v>
      </c>
      <c r="C67" s="91" t="s">
        <v>197</v>
      </c>
      <c r="D67" s="92">
        <v>878.42</v>
      </c>
      <c r="E67" s="93" t="s">
        <v>203</v>
      </c>
      <c r="F67" s="92" t="s">
        <v>204</v>
      </c>
      <c r="G67" s="92">
        <v>2</v>
      </c>
      <c r="H67" s="92" t="s">
        <v>205</v>
      </c>
      <c r="I67" s="92"/>
      <c r="J67" s="92">
        <v>8</v>
      </c>
      <c r="K67" s="93" t="s">
        <v>206</v>
      </c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26"/>
      <c r="W67" s="26"/>
      <c r="X67" s="26"/>
      <c r="Y67" s="26"/>
      <c r="Z67" s="26"/>
    </row>
    <row r="68" spans="1:26" ht="48" x14ac:dyDescent="0.2">
      <c r="A68" s="89">
        <v>32</v>
      </c>
      <c r="B68" s="90" t="s">
        <v>207</v>
      </c>
      <c r="C68" s="91">
        <v>0.01</v>
      </c>
      <c r="D68" s="92">
        <v>3659.44</v>
      </c>
      <c r="E68" s="93" t="s">
        <v>208</v>
      </c>
      <c r="F68" s="92">
        <v>430.27</v>
      </c>
      <c r="G68" s="92">
        <v>37</v>
      </c>
      <c r="H68" s="92" t="s">
        <v>209</v>
      </c>
      <c r="I68" s="92">
        <v>4</v>
      </c>
      <c r="J68" s="92">
        <v>400</v>
      </c>
      <c r="K68" s="93" t="s">
        <v>210</v>
      </c>
      <c r="L68" s="93"/>
      <c r="M68" s="93"/>
      <c r="N68" s="93"/>
      <c r="O68" s="93"/>
      <c r="P68" s="93"/>
      <c r="Q68" s="93"/>
      <c r="R68" s="93"/>
      <c r="S68" s="93"/>
      <c r="T68" s="93"/>
      <c r="U68" s="93">
        <v>25</v>
      </c>
      <c r="V68" s="26"/>
      <c r="W68" s="26"/>
      <c r="X68" s="26"/>
      <c r="Y68" s="26"/>
      <c r="Z68" s="26"/>
    </row>
    <row r="69" spans="1:26" ht="96" x14ac:dyDescent="0.2">
      <c r="A69" s="89">
        <v>33</v>
      </c>
      <c r="B69" s="90" t="s">
        <v>211</v>
      </c>
      <c r="C69" s="91">
        <v>1</v>
      </c>
      <c r="D69" s="92">
        <v>211.83</v>
      </c>
      <c r="E69" s="93" t="s">
        <v>212</v>
      </c>
      <c r="F69" s="92">
        <v>101.25</v>
      </c>
      <c r="G69" s="92">
        <v>212</v>
      </c>
      <c r="H69" s="92" t="s">
        <v>213</v>
      </c>
      <c r="I69" s="92">
        <v>101</v>
      </c>
      <c r="J69" s="92">
        <v>1573</v>
      </c>
      <c r="K69" s="93" t="s">
        <v>214</v>
      </c>
      <c r="L69" s="93"/>
      <c r="M69" s="93"/>
      <c r="N69" s="93"/>
      <c r="O69" s="93"/>
      <c r="P69" s="93"/>
      <c r="Q69" s="93"/>
      <c r="R69" s="93"/>
      <c r="S69" s="93"/>
      <c r="T69" s="93"/>
      <c r="U69" s="93">
        <v>363</v>
      </c>
      <c r="V69" s="26"/>
      <c r="W69" s="26"/>
      <c r="X69" s="26"/>
      <c r="Y69" s="26"/>
      <c r="Z69" s="26"/>
    </row>
    <row r="70" spans="1:26" ht="72" x14ac:dyDescent="0.2">
      <c r="A70" s="89">
        <v>34</v>
      </c>
      <c r="B70" s="90" t="s">
        <v>215</v>
      </c>
      <c r="C70" s="91">
        <v>1</v>
      </c>
      <c r="D70" s="92">
        <v>444.49</v>
      </c>
      <c r="E70" s="93" t="s">
        <v>216</v>
      </c>
      <c r="F70" s="92"/>
      <c r="G70" s="92">
        <v>444</v>
      </c>
      <c r="H70" s="92" t="s">
        <v>217</v>
      </c>
      <c r="I70" s="92"/>
      <c r="J70" s="92">
        <v>2783</v>
      </c>
      <c r="K70" s="93" t="s">
        <v>218</v>
      </c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26"/>
      <c r="W70" s="26"/>
      <c r="X70" s="26"/>
      <c r="Y70" s="26"/>
      <c r="Z70" s="26"/>
    </row>
    <row r="71" spans="1:26" ht="84" x14ac:dyDescent="0.2">
      <c r="A71" s="94">
        <v>35</v>
      </c>
      <c r="B71" s="95" t="s">
        <v>219</v>
      </c>
      <c r="C71" s="96">
        <v>1</v>
      </c>
      <c r="D71" s="97">
        <v>23.79</v>
      </c>
      <c r="E71" s="98" t="s">
        <v>220</v>
      </c>
      <c r="F71" s="97"/>
      <c r="G71" s="97">
        <v>24</v>
      </c>
      <c r="H71" s="97" t="s">
        <v>134</v>
      </c>
      <c r="I71" s="97"/>
      <c r="J71" s="97">
        <v>38</v>
      </c>
      <c r="K71" s="98" t="s">
        <v>221</v>
      </c>
      <c r="L71" s="98"/>
      <c r="M71" s="98"/>
      <c r="N71" s="98"/>
      <c r="O71" s="98"/>
      <c r="P71" s="98"/>
      <c r="Q71" s="98"/>
      <c r="R71" s="98"/>
      <c r="S71" s="98"/>
      <c r="T71" s="98"/>
      <c r="U71" s="98"/>
      <c r="V71" s="26"/>
      <c r="W71" s="26"/>
      <c r="X71" s="26"/>
      <c r="Y71" s="26"/>
      <c r="Z71" s="26"/>
    </row>
    <row r="72" spans="1:26" ht="21" customHeight="1" x14ac:dyDescent="0.2">
      <c r="A72" s="87" t="s">
        <v>222</v>
      </c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26"/>
      <c r="W72" s="26"/>
      <c r="X72" s="26"/>
      <c r="Y72" s="26"/>
      <c r="Z72" s="26"/>
    </row>
    <row r="73" spans="1:26" ht="72" x14ac:dyDescent="0.2">
      <c r="A73" s="89">
        <v>36</v>
      </c>
      <c r="B73" s="90" t="s">
        <v>223</v>
      </c>
      <c r="C73" s="91">
        <v>4</v>
      </c>
      <c r="D73" s="92">
        <v>35.729999999999997</v>
      </c>
      <c r="E73" s="93" t="s">
        <v>224</v>
      </c>
      <c r="F73" s="92">
        <v>15.37</v>
      </c>
      <c r="G73" s="92">
        <v>143</v>
      </c>
      <c r="H73" s="92" t="s">
        <v>225</v>
      </c>
      <c r="I73" s="92">
        <v>61</v>
      </c>
      <c r="J73" s="92">
        <v>1039</v>
      </c>
      <c r="K73" s="93" t="s">
        <v>226</v>
      </c>
      <c r="L73" s="93"/>
      <c r="M73" s="93"/>
      <c r="N73" s="93"/>
      <c r="O73" s="93"/>
      <c r="P73" s="93"/>
      <c r="Q73" s="93"/>
      <c r="R73" s="93"/>
      <c r="S73" s="93"/>
      <c r="T73" s="93"/>
      <c r="U73" s="93">
        <v>178</v>
      </c>
      <c r="V73" s="26"/>
      <c r="W73" s="26"/>
      <c r="X73" s="26"/>
      <c r="Y73" s="26"/>
      <c r="Z73" s="26"/>
    </row>
    <row r="74" spans="1:26" ht="60" x14ac:dyDescent="0.2">
      <c r="A74" s="89">
        <v>37</v>
      </c>
      <c r="B74" s="90" t="s">
        <v>227</v>
      </c>
      <c r="C74" s="91">
        <v>7</v>
      </c>
      <c r="D74" s="92">
        <v>1.43</v>
      </c>
      <c r="E74" s="93" t="s">
        <v>228</v>
      </c>
      <c r="F74" s="92"/>
      <c r="G74" s="92">
        <v>10</v>
      </c>
      <c r="H74" s="92">
        <v>10</v>
      </c>
      <c r="I74" s="92"/>
      <c r="J74" s="92">
        <v>135</v>
      </c>
      <c r="K74" s="93" t="s">
        <v>229</v>
      </c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26"/>
      <c r="W74" s="26"/>
      <c r="X74" s="26"/>
      <c r="Y74" s="26"/>
      <c r="Z74" s="26"/>
    </row>
    <row r="75" spans="1:26" ht="72" x14ac:dyDescent="0.2">
      <c r="A75" s="89">
        <v>38</v>
      </c>
      <c r="B75" s="90" t="s">
        <v>230</v>
      </c>
      <c r="C75" s="91" t="s">
        <v>231</v>
      </c>
      <c r="D75" s="92">
        <v>25.08</v>
      </c>
      <c r="E75" s="93">
        <v>25.08</v>
      </c>
      <c r="F75" s="92"/>
      <c r="G75" s="92">
        <v>14</v>
      </c>
      <c r="H75" s="92">
        <v>14</v>
      </c>
      <c r="I75" s="92"/>
      <c r="J75" s="92">
        <v>189</v>
      </c>
      <c r="K75" s="93">
        <v>189</v>
      </c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26"/>
      <c r="W75" s="26"/>
      <c r="X75" s="26"/>
      <c r="Y75" s="26"/>
      <c r="Z75" s="26"/>
    </row>
    <row r="76" spans="1:26" ht="72" x14ac:dyDescent="0.2">
      <c r="A76" s="89">
        <v>39</v>
      </c>
      <c r="B76" s="90" t="s">
        <v>232</v>
      </c>
      <c r="C76" s="91">
        <v>1</v>
      </c>
      <c r="D76" s="92">
        <v>108.63</v>
      </c>
      <c r="E76" s="93" t="s">
        <v>233</v>
      </c>
      <c r="F76" s="92">
        <v>52.17</v>
      </c>
      <c r="G76" s="92">
        <v>109</v>
      </c>
      <c r="H76" s="92" t="s">
        <v>234</v>
      </c>
      <c r="I76" s="92">
        <v>52</v>
      </c>
      <c r="J76" s="92">
        <v>786</v>
      </c>
      <c r="K76" s="93" t="s">
        <v>235</v>
      </c>
      <c r="L76" s="93"/>
      <c r="M76" s="93"/>
      <c r="N76" s="93"/>
      <c r="O76" s="93"/>
      <c r="P76" s="93"/>
      <c r="Q76" s="93"/>
      <c r="R76" s="93"/>
      <c r="S76" s="93"/>
      <c r="T76" s="93"/>
      <c r="U76" s="93">
        <v>202</v>
      </c>
      <c r="V76" s="26"/>
      <c r="W76" s="26"/>
      <c r="X76" s="26"/>
      <c r="Y76" s="26"/>
      <c r="Z76" s="26"/>
    </row>
    <row r="77" spans="1:26" ht="60" x14ac:dyDescent="0.2">
      <c r="A77" s="89">
        <v>40</v>
      </c>
      <c r="B77" s="90" t="s">
        <v>236</v>
      </c>
      <c r="C77" s="91" t="s">
        <v>237</v>
      </c>
      <c r="D77" s="92">
        <v>17.54</v>
      </c>
      <c r="E77" s="93">
        <v>4.99</v>
      </c>
      <c r="F77" s="92" t="s">
        <v>238</v>
      </c>
      <c r="G77" s="92">
        <v>14</v>
      </c>
      <c r="H77" s="92">
        <v>4</v>
      </c>
      <c r="I77" s="92" t="s">
        <v>239</v>
      </c>
      <c r="J77" s="92">
        <v>122</v>
      </c>
      <c r="K77" s="93">
        <v>54</v>
      </c>
      <c r="L77" s="93"/>
      <c r="M77" s="93"/>
      <c r="N77" s="93"/>
      <c r="O77" s="93"/>
      <c r="P77" s="93"/>
      <c r="Q77" s="93"/>
      <c r="R77" s="93"/>
      <c r="S77" s="93"/>
      <c r="T77" s="93"/>
      <c r="U77" s="93" t="s">
        <v>240</v>
      </c>
      <c r="V77" s="26"/>
      <c r="W77" s="26"/>
      <c r="X77" s="26"/>
      <c r="Y77" s="26"/>
      <c r="Z77" s="26"/>
    </row>
    <row r="78" spans="1:26" ht="72" x14ac:dyDescent="0.2">
      <c r="A78" s="89">
        <v>41</v>
      </c>
      <c r="B78" s="90" t="s">
        <v>241</v>
      </c>
      <c r="C78" s="91" t="s">
        <v>237</v>
      </c>
      <c r="D78" s="92">
        <v>6.04</v>
      </c>
      <c r="E78" s="93">
        <v>0.97</v>
      </c>
      <c r="F78" s="92" t="s">
        <v>242</v>
      </c>
      <c r="G78" s="92">
        <v>5</v>
      </c>
      <c r="H78" s="92">
        <v>1</v>
      </c>
      <c r="I78" s="92">
        <v>4</v>
      </c>
      <c r="J78" s="92">
        <v>38</v>
      </c>
      <c r="K78" s="93">
        <v>11</v>
      </c>
      <c r="L78" s="93"/>
      <c r="M78" s="93"/>
      <c r="N78" s="93"/>
      <c r="O78" s="93"/>
      <c r="P78" s="93"/>
      <c r="Q78" s="93"/>
      <c r="R78" s="93"/>
      <c r="S78" s="93"/>
      <c r="T78" s="93"/>
      <c r="U78" s="93" t="s">
        <v>243</v>
      </c>
      <c r="V78" s="26"/>
      <c r="W78" s="26"/>
      <c r="X78" s="26"/>
      <c r="Y78" s="26"/>
      <c r="Z78" s="26"/>
    </row>
    <row r="79" spans="1:26" ht="72" x14ac:dyDescent="0.2">
      <c r="A79" s="94">
        <v>42</v>
      </c>
      <c r="B79" s="95" t="s">
        <v>244</v>
      </c>
      <c r="C79" s="96">
        <v>1</v>
      </c>
      <c r="D79" s="97">
        <v>968.45</v>
      </c>
      <c r="E79" s="98">
        <v>170.24</v>
      </c>
      <c r="F79" s="97" t="s">
        <v>245</v>
      </c>
      <c r="G79" s="97">
        <v>968</v>
      </c>
      <c r="H79" s="97">
        <v>170</v>
      </c>
      <c r="I79" s="97" t="s">
        <v>246</v>
      </c>
      <c r="J79" s="97">
        <v>7685</v>
      </c>
      <c r="K79" s="98">
        <v>2294</v>
      </c>
      <c r="L79" s="98"/>
      <c r="M79" s="98"/>
      <c r="N79" s="98"/>
      <c r="O79" s="98"/>
      <c r="P79" s="98"/>
      <c r="Q79" s="98"/>
      <c r="R79" s="98"/>
      <c r="S79" s="98"/>
      <c r="T79" s="98"/>
      <c r="U79" s="98" t="s">
        <v>247</v>
      </c>
      <c r="V79" s="26"/>
      <c r="W79" s="26"/>
      <c r="X79" s="26"/>
      <c r="Y79" s="26"/>
      <c r="Z79" s="26"/>
    </row>
    <row r="80" spans="1:26" ht="36" x14ac:dyDescent="0.2">
      <c r="A80" s="101" t="s">
        <v>248</v>
      </c>
      <c r="B80" s="102"/>
      <c r="C80" s="102"/>
      <c r="D80" s="102"/>
      <c r="E80" s="102"/>
      <c r="F80" s="102"/>
      <c r="G80" s="103">
        <v>16240</v>
      </c>
      <c r="H80" s="103" t="s">
        <v>249</v>
      </c>
      <c r="I80" s="103" t="s">
        <v>250</v>
      </c>
      <c r="J80" s="103">
        <v>93624</v>
      </c>
      <c r="K80" s="103" t="s">
        <v>251</v>
      </c>
      <c r="L80" s="103"/>
      <c r="M80" s="103"/>
      <c r="N80" s="103"/>
      <c r="O80" s="103"/>
      <c r="P80" s="103"/>
      <c r="Q80" s="103"/>
      <c r="R80" s="103"/>
      <c r="S80" s="103"/>
      <c r="T80" s="103"/>
      <c r="U80" s="103" t="s">
        <v>252</v>
      </c>
      <c r="V80" s="26"/>
      <c r="W80" s="26"/>
      <c r="X80" s="26"/>
      <c r="Y80" s="26"/>
      <c r="Z80" s="26"/>
    </row>
    <row r="81" spans="1:26" x14ac:dyDescent="0.2">
      <c r="A81" s="101" t="s">
        <v>253</v>
      </c>
      <c r="B81" s="102"/>
      <c r="C81" s="102"/>
      <c r="D81" s="102"/>
      <c r="E81" s="102"/>
      <c r="F81" s="102"/>
      <c r="G81" s="103">
        <v>16242</v>
      </c>
      <c r="H81" s="103"/>
      <c r="I81" s="103"/>
      <c r="J81" s="103">
        <v>93645</v>
      </c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26"/>
      <c r="W81" s="26"/>
      <c r="X81" s="26"/>
      <c r="Y81" s="26"/>
      <c r="Z81" s="26"/>
    </row>
    <row r="82" spans="1:26" x14ac:dyDescent="0.2">
      <c r="A82" s="101" t="s">
        <v>254</v>
      </c>
      <c r="B82" s="102"/>
      <c r="C82" s="102"/>
      <c r="D82" s="102"/>
      <c r="E82" s="102"/>
      <c r="F82" s="102"/>
      <c r="G82" s="103"/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26"/>
      <c r="W82" s="26"/>
      <c r="X82" s="26"/>
      <c r="Y82" s="26"/>
      <c r="Z82" s="26"/>
    </row>
    <row r="83" spans="1:26" ht="36" x14ac:dyDescent="0.2">
      <c r="A83" s="101" t="s">
        <v>255</v>
      </c>
      <c r="B83" s="102"/>
      <c r="C83" s="102"/>
      <c r="D83" s="102"/>
      <c r="E83" s="102"/>
      <c r="F83" s="102"/>
      <c r="G83" s="103">
        <v>2</v>
      </c>
      <c r="H83" s="103" t="s">
        <v>205</v>
      </c>
      <c r="I83" s="103"/>
      <c r="J83" s="103">
        <v>21</v>
      </c>
      <c r="K83" s="103" t="s">
        <v>256</v>
      </c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26"/>
      <c r="W83" s="26"/>
      <c r="X83" s="26"/>
      <c r="Y83" s="26"/>
      <c r="Z83" s="26"/>
    </row>
    <row r="84" spans="1:26" x14ac:dyDescent="0.2">
      <c r="A84" s="101" t="s">
        <v>257</v>
      </c>
      <c r="B84" s="102"/>
      <c r="C84" s="102"/>
      <c r="D84" s="102"/>
      <c r="E84" s="102"/>
      <c r="F84" s="102"/>
      <c r="G84" s="103"/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26"/>
      <c r="W84" s="26"/>
      <c r="X84" s="26"/>
      <c r="Y84" s="26"/>
      <c r="Z84" s="26"/>
    </row>
    <row r="85" spans="1:26" x14ac:dyDescent="0.2">
      <c r="A85" s="101" t="s">
        <v>258</v>
      </c>
      <c r="B85" s="102"/>
      <c r="C85" s="102"/>
      <c r="D85" s="102"/>
      <c r="E85" s="102"/>
      <c r="F85" s="102"/>
      <c r="G85" s="103">
        <v>2523</v>
      </c>
      <c r="H85" s="103"/>
      <c r="I85" s="103"/>
      <c r="J85" s="103">
        <v>34039</v>
      </c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26"/>
      <c r="W85" s="26"/>
      <c r="X85" s="26"/>
      <c r="Y85" s="26"/>
      <c r="Z85" s="26"/>
    </row>
    <row r="86" spans="1:26" x14ac:dyDescent="0.2">
      <c r="A86" s="101" t="s">
        <v>259</v>
      </c>
      <c r="B86" s="102"/>
      <c r="C86" s="102"/>
      <c r="D86" s="102"/>
      <c r="E86" s="102"/>
      <c r="F86" s="102"/>
      <c r="G86" s="103">
        <v>10153</v>
      </c>
      <c r="H86" s="103"/>
      <c r="I86" s="103"/>
      <c r="J86" s="103">
        <v>40813</v>
      </c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26"/>
      <c r="W86" s="26"/>
      <c r="X86" s="26"/>
      <c r="Y86" s="26"/>
      <c r="Z86" s="26"/>
    </row>
    <row r="87" spans="1:26" x14ac:dyDescent="0.2">
      <c r="A87" s="101" t="s">
        <v>260</v>
      </c>
      <c r="B87" s="102"/>
      <c r="C87" s="102"/>
      <c r="D87" s="102"/>
      <c r="E87" s="102"/>
      <c r="F87" s="102"/>
      <c r="G87" s="103">
        <v>3934</v>
      </c>
      <c r="H87" s="103"/>
      <c r="I87" s="103"/>
      <c r="J87" s="103">
        <v>23778</v>
      </c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26"/>
      <c r="W87" s="26"/>
      <c r="X87" s="26"/>
      <c r="Y87" s="26"/>
      <c r="Z87" s="26"/>
    </row>
    <row r="88" spans="1:26" x14ac:dyDescent="0.2">
      <c r="A88" s="104" t="s">
        <v>261</v>
      </c>
      <c r="B88" s="105"/>
      <c r="C88" s="105"/>
      <c r="D88" s="105"/>
      <c r="E88" s="105"/>
      <c r="F88" s="105"/>
      <c r="G88" s="106">
        <v>2393</v>
      </c>
      <c r="H88" s="106"/>
      <c r="I88" s="106"/>
      <c r="J88" s="106">
        <v>27437</v>
      </c>
      <c r="K88" s="106"/>
      <c r="L88" s="106"/>
      <c r="M88" s="106"/>
      <c r="N88" s="106"/>
      <c r="O88" s="106"/>
      <c r="P88" s="106"/>
      <c r="Q88" s="106"/>
      <c r="R88" s="106"/>
      <c r="S88" s="106"/>
      <c r="T88" s="106"/>
      <c r="U88" s="106"/>
      <c r="V88" s="26"/>
      <c r="W88" s="26"/>
      <c r="X88" s="26"/>
      <c r="Y88" s="26"/>
      <c r="Z88" s="26"/>
    </row>
    <row r="89" spans="1:26" x14ac:dyDescent="0.2">
      <c r="A89" s="104" t="s">
        <v>262</v>
      </c>
      <c r="B89" s="105"/>
      <c r="C89" s="105"/>
      <c r="D89" s="105"/>
      <c r="E89" s="105"/>
      <c r="F89" s="105"/>
      <c r="G89" s="106">
        <v>1432</v>
      </c>
      <c r="H89" s="106"/>
      <c r="I89" s="106"/>
      <c r="J89" s="106">
        <v>15444</v>
      </c>
      <c r="K89" s="106"/>
      <c r="L89" s="106"/>
      <c r="M89" s="106"/>
      <c r="N89" s="106"/>
      <c r="O89" s="106"/>
      <c r="P89" s="106"/>
      <c r="Q89" s="106"/>
      <c r="R89" s="106"/>
      <c r="S89" s="106"/>
      <c r="T89" s="106"/>
      <c r="U89" s="106"/>
      <c r="V89" s="26"/>
      <c r="W89" s="26"/>
      <c r="X89" s="26"/>
      <c r="Y89" s="26"/>
      <c r="Z89" s="26"/>
    </row>
    <row r="90" spans="1:26" x14ac:dyDescent="0.2">
      <c r="A90" s="104" t="s">
        <v>263</v>
      </c>
      <c r="B90" s="105"/>
      <c r="C90" s="105"/>
      <c r="D90" s="105"/>
      <c r="E90" s="105"/>
      <c r="F90" s="105"/>
      <c r="G90" s="106"/>
      <c r="H90" s="106"/>
      <c r="I90" s="106"/>
      <c r="J90" s="106"/>
      <c r="K90" s="106"/>
      <c r="L90" s="106"/>
      <c r="M90" s="106"/>
      <c r="N90" s="106"/>
      <c r="O90" s="106"/>
      <c r="P90" s="106"/>
      <c r="Q90" s="106"/>
      <c r="R90" s="106"/>
      <c r="S90" s="106"/>
      <c r="T90" s="106"/>
      <c r="U90" s="106"/>
      <c r="V90" s="26"/>
      <c r="W90" s="26"/>
      <c r="X90" s="26"/>
      <c r="Y90" s="26"/>
      <c r="Z90" s="26"/>
    </row>
    <row r="91" spans="1:26" x14ac:dyDescent="0.2">
      <c r="A91" s="101" t="s">
        <v>264</v>
      </c>
      <c r="B91" s="102"/>
      <c r="C91" s="102"/>
      <c r="D91" s="102"/>
      <c r="E91" s="102"/>
      <c r="F91" s="102"/>
      <c r="G91" s="103">
        <v>19743</v>
      </c>
      <c r="H91" s="103"/>
      <c r="I91" s="103"/>
      <c r="J91" s="103">
        <v>133651</v>
      </c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26"/>
      <c r="W91" s="26"/>
      <c r="X91" s="26"/>
      <c r="Y91" s="26"/>
      <c r="Z91" s="26"/>
    </row>
    <row r="92" spans="1:26" x14ac:dyDescent="0.2">
      <c r="A92" s="101" t="s">
        <v>265</v>
      </c>
      <c r="B92" s="102"/>
      <c r="C92" s="102"/>
      <c r="D92" s="102"/>
      <c r="E92" s="102"/>
      <c r="F92" s="102"/>
      <c r="G92" s="103">
        <v>324</v>
      </c>
      <c r="H92" s="103"/>
      <c r="I92" s="103"/>
      <c r="J92" s="103">
        <v>2875</v>
      </c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26"/>
      <c r="W92" s="26"/>
      <c r="X92" s="26"/>
      <c r="Y92" s="26"/>
      <c r="Z92" s="26"/>
    </row>
    <row r="93" spans="1:26" x14ac:dyDescent="0.2">
      <c r="A93" s="101" t="s">
        <v>266</v>
      </c>
      <c r="B93" s="102"/>
      <c r="C93" s="102"/>
      <c r="D93" s="102"/>
      <c r="E93" s="102"/>
      <c r="F93" s="102"/>
      <c r="G93" s="103">
        <v>20067</v>
      </c>
      <c r="H93" s="103"/>
      <c r="I93" s="103"/>
      <c r="J93" s="103">
        <v>136526</v>
      </c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26"/>
      <c r="W93" s="26"/>
      <c r="X93" s="26"/>
      <c r="Y93" s="26"/>
      <c r="Z93" s="26"/>
    </row>
    <row r="94" spans="1:26" x14ac:dyDescent="0.2">
      <c r="A94" s="104" t="s">
        <v>267</v>
      </c>
      <c r="B94" s="105"/>
      <c r="C94" s="105"/>
      <c r="D94" s="105"/>
      <c r="E94" s="105"/>
      <c r="F94" s="105"/>
      <c r="G94" s="106">
        <v>20067</v>
      </c>
      <c r="H94" s="106"/>
      <c r="I94" s="106"/>
      <c r="J94" s="106">
        <v>136526</v>
      </c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26"/>
      <c r="W94" s="26"/>
      <c r="X94" s="26"/>
      <c r="Y94" s="26"/>
      <c r="Z94" s="26"/>
    </row>
    <row r="95" spans="1:26" x14ac:dyDescent="0.2">
      <c r="A95" s="27"/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6"/>
      <c r="W95" s="26"/>
      <c r="X95" s="26"/>
      <c r="Y95" s="26"/>
      <c r="Z95" s="26"/>
    </row>
    <row r="96" spans="1:26" x14ac:dyDescent="0.2">
      <c r="A96" s="27"/>
      <c r="B96" s="53" t="s">
        <v>37</v>
      </c>
      <c r="C96" s="54"/>
      <c r="D96" s="55"/>
      <c r="E96" s="55"/>
      <c r="F96" s="54"/>
      <c r="G96" s="56">
        <f>IF(ISBLANK(X20),"",ROUND(Y20/X20,2)*100)</f>
        <v>95</v>
      </c>
      <c r="H96" s="4"/>
      <c r="I96" s="4"/>
      <c r="J96" s="56">
        <f>IF(ISBLANK(X21),"",ROUND(Y21/X21,2)*100)</f>
        <v>81</v>
      </c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26"/>
      <c r="W96" s="26"/>
      <c r="X96" s="26"/>
      <c r="Y96" s="26"/>
      <c r="Z96" s="26"/>
    </row>
    <row r="97" spans="1:26" x14ac:dyDescent="0.2">
      <c r="A97" s="27"/>
      <c r="B97" s="53" t="s">
        <v>38</v>
      </c>
      <c r="C97" s="54"/>
      <c r="D97" s="55"/>
      <c r="E97" s="55"/>
      <c r="F97" s="54"/>
      <c r="G97" s="20">
        <f>IF(ISBLANK(X20),"",ROUND(Z20/X20,2)*100)</f>
        <v>56.999999999999993</v>
      </c>
      <c r="H97" s="6"/>
      <c r="I97" s="6"/>
      <c r="J97" s="20">
        <f>IF(ISBLANK(X21),"",ROUND(Z21/X21,2)*100)</f>
        <v>45</v>
      </c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26"/>
      <c r="W97" s="26"/>
      <c r="X97" s="26"/>
      <c r="Y97" s="26"/>
      <c r="Z97" s="26"/>
    </row>
    <row r="98" spans="1:26" x14ac:dyDescent="0.2">
      <c r="A98" s="5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26"/>
      <c r="W98" s="26"/>
      <c r="X98" s="26"/>
      <c r="Y98" s="26"/>
      <c r="Z98" s="26"/>
    </row>
    <row r="99" spans="1:26" x14ac:dyDescent="0.2">
      <c r="A99" s="59" t="s">
        <v>50</v>
      </c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x14ac:dyDescent="0.2">
      <c r="A100" s="28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x14ac:dyDescent="0.2">
      <c r="A101" s="59" t="s">
        <v>51</v>
      </c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x14ac:dyDescent="0.2">
      <c r="A102" s="21"/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6"/>
      <c r="W102" s="6"/>
      <c r="X102" s="6"/>
      <c r="Y102" s="6"/>
      <c r="Z102" s="6"/>
    </row>
    <row r="103" spans="1:26" x14ac:dyDescent="0.2">
      <c r="V103" s="28"/>
      <c r="W103" s="28"/>
      <c r="X103" s="28"/>
      <c r="Y103" s="28"/>
      <c r="Z103" s="28"/>
    </row>
  </sheetData>
  <mergeCells count="48">
    <mergeCell ref="A90:F90"/>
    <mergeCell ref="A91:F91"/>
    <mergeCell ref="A92:F92"/>
    <mergeCell ref="A93:F93"/>
    <mergeCell ref="A94:F94"/>
    <mergeCell ref="A84:F84"/>
    <mergeCell ref="A85:F85"/>
    <mergeCell ref="A86:F86"/>
    <mergeCell ref="A87:F87"/>
    <mergeCell ref="A88:F88"/>
    <mergeCell ref="A89:F89"/>
    <mergeCell ref="A62:U62"/>
    <mergeCell ref="A72:U72"/>
    <mergeCell ref="A80:F80"/>
    <mergeCell ref="A81:F81"/>
    <mergeCell ref="A82:F82"/>
    <mergeCell ref="A83:F83"/>
    <mergeCell ref="A30:U30"/>
    <mergeCell ref="A44:U44"/>
    <mergeCell ref="A45:U45"/>
    <mergeCell ref="A52:U52"/>
    <mergeCell ref="A53:U53"/>
    <mergeCell ref="A57:U57"/>
    <mergeCell ref="J18:K18"/>
    <mergeCell ref="J19:K19"/>
    <mergeCell ref="A11:U11"/>
    <mergeCell ref="A12:U12"/>
    <mergeCell ref="A13:U13"/>
    <mergeCell ref="A14:U14"/>
    <mergeCell ref="J16:U16"/>
    <mergeCell ref="G17:H17"/>
    <mergeCell ref="A26:A28"/>
    <mergeCell ref="B26:B28"/>
    <mergeCell ref="C26:C28"/>
    <mergeCell ref="D26:F26"/>
    <mergeCell ref="D27:D28"/>
    <mergeCell ref="J26:U26"/>
    <mergeCell ref="G27:G28"/>
    <mergeCell ref="G21:H21"/>
    <mergeCell ref="J21:K21"/>
    <mergeCell ref="J27:J28"/>
    <mergeCell ref="G26:I26"/>
    <mergeCell ref="G16:I16"/>
    <mergeCell ref="G20:H20"/>
    <mergeCell ref="J17:K17"/>
    <mergeCell ref="J20:K20"/>
    <mergeCell ref="G18:H18"/>
    <mergeCell ref="G19:H19"/>
  </mergeCells>
  <phoneticPr fontId="2" type="noConversion"/>
  <pageMargins left="0.78740157480314965" right="0.39370078740157483" top="0.39370078740157483" bottom="0.39370078740157483" header="0.23622047244094491" footer="0.23622047244094491"/>
  <pageSetup paperSize="9" scale="85" fitToHeight="30000" orientation="landscape" r:id="rId1"/>
  <headerFooter alignWithMargins="0">
    <oddHeader>&amp;LГРАНД-Смета</oddHeader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8">
    <pageSetUpPr fitToPage="1"/>
  </sheetPr>
  <dimension ref="A2:W143"/>
  <sheetViews>
    <sheetView showGridLines="0" topLeftCell="A15" workbookViewId="0">
      <selection activeCell="C30" sqref="C30"/>
    </sheetView>
  </sheetViews>
  <sheetFormatPr defaultRowHeight="12.75" x14ac:dyDescent="0.2"/>
  <cols>
    <col min="1" max="1" width="6" style="1" customWidth="1"/>
    <col min="2" max="2" width="16" style="1" customWidth="1"/>
    <col min="3" max="3" width="33.5703125" style="1" customWidth="1"/>
    <col min="4" max="6" width="11.5703125" style="1" customWidth="1"/>
    <col min="7" max="7" width="12.7109375" style="1" customWidth="1"/>
    <col min="8" max="10" width="11.5703125" style="1" customWidth="1"/>
    <col min="11" max="11" width="12.7109375" style="1" customWidth="1"/>
    <col min="12" max="12" width="12.7109375" style="1" hidden="1" customWidth="1"/>
    <col min="13" max="13" width="11.28515625" style="1" customWidth="1"/>
    <col min="14" max="14" width="15.28515625" style="1" customWidth="1"/>
    <col min="15" max="16" width="0" style="1" hidden="1" customWidth="1"/>
    <col min="17" max="16384" width="9.140625" style="1"/>
  </cols>
  <sheetData>
    <row r="2" spans="1:23" s="7" customFormat="1" x14ac:dyDescent="0.2">
      <c r="A2" s="8" t="s">
        <v>45</v>
      </c>
      <c r="B2" s="6"/>
      <c r="C2" s="6"/>
      <c r="D2" s="6"/>
      <c r="L2" s="31"/>
    </row>
    <row r="3" spans="1:23" s="7" customFormat="1" x14ac:dyDescent="0.2">
      <c r="A3" s="5"/>
      <c r="B3" s="6"/>
      <c r="C3" s="6"/>
      <c r="D3" s="6"/>
      <c r="L3" s="31"/>
    </row>
    <row r="4" spans="1:23" s="7" customFormat="1" x14ac:dyDescent="0.2">
      <c r="A4" s="8" t="s">
        <v>46</v>
      </c>
      <c r="B4" s="6"/>
      <c r="C4" s="6"/>
      <c r="D4" s="6"/>
      <c r="L4" s="31"/>
    </row>
    <row r="5" spans="1:23" s="7" customFormat="1" ht="15" x14ac:dyDescent="0.25">
      <c r="A5" s="70" t="s">
        <v>268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29"/>
      <c r="P5" s="29"/>
      <c r="Q5" s="29"/>
      <c r="R5" s="29"/>
      <c r="S5" s="29"/>
      <c r="T5" s="29"/>
      <c r="U5" s="29"/>
      <c r="V5" s="29"/>
      <c r="W5" s="29"/>
    </row>
    <row r="6" spans="1:23" s="7" customFormat="1" ht="12" x14ac:dyDescent="0.2">
      <c r="A6" s="71" t="s">
        <v>31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30"/>
      <c r="P6" s="30"/>
      <c r="Q6" s="30"/>
      <c r="R6" s="30"/>
      <c r="S6" s="30"/>
      <c r="T6" s="30"/>
      <c r="U6" s="30"/>
      <c r="V6" s="30"/>
      <c r="W6" s="30"/>
    </row>
    <row r="7" spans="1:23" s="7" customFormat="1" ht="12" x14ac:dyDescent="0.2">
      <c r="A7" s="71" t="s">
        <v>48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30"/>
      <c r="P7" s="30"/>
      <c r="Q7" s="30"/>
      <c r="R7" s="30"/>
      <c r="S7" s="30"/>
      <c r="T7" s="30"/>
      <c r="U7" s="30"/>
      <c r="V7" s="30"/>
      <c r="W7" s="30"/>
    </row>
    <row r="8" spans="1:23" s="7" customFormat="1" ht="12" x14ac:dyDescent="0.2">
      <c r="A8" s="72" t="s">
        <v>49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8"/>
      <c r="P8" s="8"/>
      <c r="Q8" s="8"/>
      <c r="R8" s="8"/>
      <c r="S8" s="8"/>
      <c r="T8" s="8"/>
      <c r="U8" s="8"/>
      <c r="V8" s="8"/>
      <c r="W8" s="8"/>
    </row>
    <row r="9" spans="1:23" s="7" customFormat="1" x14ac:dyDescent="0.2">
      <c r="L9" s="31"/>
    </row>
    <row r="10" spans="1:23" s="7" customFormat="1" ht="12.75" customHeight="1" x14ac:dyDescent="0.2">
      <c r="G10" s="73" t="s">
        <v>17</v>
      </c>
      <c r="H10" s="74"/>
      <c r="I10" s="74"/>
      <c r="J10" s="73" t="s">
        <v>18</v>
      </c>
      <c r="K10" s="74"/>
      <c r="L10" s="74"/>
      <c r="M10" s="75"/>
      <c r="N10" s="32"/>
      <c r="O10" s="32"/>
      <c r="P10" s="32"/>
      <c r="Q10" s="32"/>
      <c r="R10" s="32"/>
      <c r="S10" s="32"/>
      <c r="T10" s="32"/>
      <c r="U10" s="32"/>
      <c r="V10" s="32"/>
      <c r="W10" s="32"/>
    </row>
    <row r="11" spans="1:23" s="7" customFormat="1" x14ac:dyDescent="0.2">
      <c r="D11" s="5" t="s">
        <v>2</v>
      </c>
      <c r="G11" s="60">
        <f>20067/1000</f>
        <v>20.067</v>
      </c>
      <c r="H11" s="61"/>
      <c r="I11" s="33" t="s">
        <v>3</v>
      </c>
      <c r="J11" s="62">
        <f>136526/1000</f>
        <v>136.52600000000001</v>
      </c>
      <c r="K11" s="63"/>
      <c r="L11" s="34"/>
      <c r="M11" s="9" t="s">
        <v>3</v>
      </c>
      <c r="N11" s="35"/>
      <c r="O11" s="35"/>
      <c r="P11" s="35"/>
      <c r="Q11" s="35"/>
      <c r="R11" s="35"/>
      <c r="S11" s="35"/>
      <c r="T11" s="35"/>
      <c r="U11" s="35"/>
      <c r="V11" s="35"/>
      <c r="W11" s="36"/>
    </row>
    <row r="12" spans="1:23" s="7" customFormat="1" x14ac:dyDescent="0.2">
      <c r="D12" s="11" t="s">
        <v>33</v>
      </c>
      <c r="F12" s="12"/>
      <c r="G12" s="60">
        <f>0/1000</f>
        <v>0</v>
      </c>
      <c r="H12" s="61"/>
      <c r="I12" s="9" t="s">
        <v>3</v>
      </c>
      <c r="J12" s="62">
        <f>0/1000</f>
        <v>0</v>
      </c>
      <c r="K12" s="63"/>
      <c r="L12" s="34"/>
      <c r="M12" s="9" t="s">
        <v>3</v>
      </c>
      <c r="N12" s="35"/>
      <c r="O12" s="35"/>
      <c r="P12" s="35"/>
      <c r="Q12" s="35"/>
      <c r="R12" s="35"/>
      <c r="S12" s="35"/>
      <c r="T12" s="35"/>
    </row>
    <row r="13" spans="1:23" s="7" customFormat="1" x14ac:dyDescent="0.2">
      <c r="D13" s="11" t="s">
        <v>34</v>
      </c>
      <c r="F13" s="12"/>
      <c r="G13" s="60">
        <f>324/1000</f>
        <v>0.32400000000000001</v>
      </c>
      <c r="H13" s="61"/>
      <c r="I13" s="9" t="s">
        <v>3</v>
      </c>
      <c r="J13" s="62">
        <f>2875/1000</f>
        <v>2.875</v>
      </c>
      <c r="K13" s="63"/>
      <c r="L13" s="34"/>
      <c r="M13" s="9" t="s">
        <v>3</v>
      </c>
      <c r="N13" s="35"/>
      <c r="O13" s="35"/>
      <c r="P13" s="35"/>
      <c r="Q13" s="35"/>
      <c r="R13" s="35"/>
      <c r="S13" s="35"/>
      <c r="T13" s="35"/>
    </row>
    <row r="14" spans="1:23" s="7" customFormat="1" x14ac:dyDescent="0.2">
      <c r="D14" s="5" t="s">
        <v>4</v>
      </c>
      <c r="G14" s="60">
        <f>(O14+O15)/1000</f>
        <v>0.22731999999999999</v>
      </c>
      <c r="H14" s="61"/>
      <c r="I14" s="33" t="s">
        <v>5</v>
      </c>
      <c r="J14" s="62">
        <f>(P14+P15)/1000</f>
        <v>0.22731999999999999</v>
      </c>
      <c r="K14" s="63"/>
      <c r="L14" s="13">
        <v>2155</v>
      </c>
      <c r="M14" s="9" t="s">
        <v>5</v>
      </c>
      <c r="N14" s="35"/>
      <c r="O14" s="13">
        <v>200.78</v>
      </c>
      <c r="P14" s="14">
        <v>200.78</v>
      </c>
      <c r="Q14" s="35"/>
      <c r="R14" s="35"/>
      <c r="S14" s="35"/>
      <c r="T14" s="35"/>
      <c r="U14" s="35"/>
      <c r="V14" s="35"/>
      <c r="W14" s="36"/>
    </row>
    <row r="15" spans="1:23" s="7" customFormat="1" x14ac:dyDescent="0.2">
      <c r="D15" s="5" t="s">
        <v>6</v>
      </c>
      <c r="G15" s="60">
        <f>2523/1000</f>
        <v>2.5230000000000001</v>
      </c>
      <c r="H15" s="61"/>
      <c r="I15" s="33" t="s">
        <v>3</v>
      </c>
      <c r="J15" s="62">
        <f>34039/1000</f>
        <v>34.039000000000001</v>
      </c>
      <c r="K15" s="63"/>
      <c r="L15" s="14">
        <v>29054</v>
      </c>
      <c r="M15" s="9" t="s">
        <v>3</v>
      </c>
      <c r="N15" s="35"/>
      <c r="O15" s="13">
        <v>26.54</v>
      </c>
      <c r="P15" s="14">
        <v>26.54</v>
      </c>
      <c r="Q15" s="35"/>
      <c r="R15" s="35"/>
      <c r="S15" s="35"/>
      <c r="T15" s="35"/>
      <c r="U15" s="35"/>
      <c r="V15" s="35"/>
      <c r="W15" s="36"/>
    </row>
    <row r="16" spans="1:23" s="7" customFormat="1" x14ac:dyDescent="0.2">
      <c r="F16" s="6"/>
      <c r="G16" s="15"/>
      <c r="H16" s="15"/>
      <c r="I16" s="16"/>
      <c r="J16" s="17"/>
      <c r="K16" s="37"/>
      <c r="L16" s="13">
        <v>368</v>
      </c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8"/>
    </row>
    <row r="17" spans="1:23" s="7" customFormat="1" x14ac:dyDescent="0.2">
      <c r="B17" s="6"/>
      <c r="C17" s="6"/>
      <c r="D17" s="6"/>
      <c r="F17" s="12"/>
      <c r="G17" s="18"/>
      <c r="H17" s="18"/>
      <c r="I17" s="19"/>
      <c r="J17" s="20"/>
      <c r="K17" s="20"/>
      <c r="L17" s="14">
        <v>4985</v>
      </c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19"/>
    </row>
    <row r="18" spans="1:23" s="7" customFormat="1" ht="12" x14ac:dyDescent="0.2">
      <c r="A18" s="5" t="str">
        <f>"Составлена в базисных ценах на 01.2000 г. и текущих ценах на " &amp; IF(LEN(L18)&gt;3,MID(L18,4,LEN(L18)),L18)</f>
        <v xml:space="preserve">Составлена в базисных ценах на 01.2000 г. и текущих ценах на </v>
      </c>
    </row>
    <row r="19" spans="1:23" s="7" customFormat="1" ht="13.5" thickBot="1" x14ac:dyDescent="0.25">
      <c r="A19" s="21"/>
      <c r="L19" s="31"/>
    </row>
    <row r="20" spans="1:23" s="23" customFormat="1" ht="23.25" customHeight="1" thickBot="1" x14ac:dyDescent="0.25">
      <c r="A20" s="76" t="s">
        <v>7</v>
      </c>
      <c r="B20" s="76" t="s">
        <v>0</v>
      </c>
      <c r="C20" s="76" t="s">
        <v>19</v>
      </c>
      <c r="D20" s="39" t="s">
        <v>20</v>
      </c>
      <c r="E20" s="76" t="s">
        <v>21</v>
      </c>
      <c r="F20" s="80" t="s">
        <v>22</v>
      </c>
      <c r="G20" s="81"/>
      <c r="H20" s="80" t="s">
        <v>23</v>
      </c>
      <c r="I20" s="84"/>
      <c r="J20" s="84"/>
      <c r="K20" s="81"/>
      <c r="L20" s="40"/>
      <c r="M20" s="76" t="s">
        <v>24</v>
      </c>
      <c r="N20" s="76" t="s">
        <v>25</v>
      </c>
    </row>
    <row r="21" spans="1:23" s="23" customFormat="1" ht="19.5" customHeight="1" thickBot="1" x14ac:dyDescent="0.25">
      <c r="A21" s="77"/>
      <c r="B21" s="77"/>
      <c r="C21" s="77"/>
      <c r="D21" s="76" t="s">
        <v>30</v>
      </c>
      <c r="E21" s="77"/>
      <c r="F21" s="82"/>
      <c r="G21" s="83"/>
      <c r="H21" s="78" t="s">
        <v>26</v>
      </c>
      <c r="I21" s="79"/>
      <c r="J21" s="78" t="s">
        <v>27</v>
      </c>
      <c r="K21" s="79"/>
      <c r="L21" s="41"/>
      <c r="M21" s="77"/>
      <c r="N21" s="77"/>
    </row>
    <row r="22" spans="1:23" s="23" customFormat="1" ht="19.5" customHeight="1" x14ac:dyDescent="0.2">
      <c r="A22" s="77"/>
      <c r="B22" s="77"/>
      <c r="C22" s="77"/>
      <c r="D22" s="77"/>
      <c r="E22" s="77"/>
      <c r="F22" s="107" t="s">
        <v>28</v>
      </c>
      <c r="G22" s="107" t="s">
        <v>29</v>
      </c>
      <c r="H22" s="107" t="s">
        <v>28</v>
      </c>
      <c r="I22" s="107" t="s">
        <v>29</v>
      </c>
      <c r="J22" s="107" t="s">
        <v>28</v>
      </c>
      <c r="K22" s="107" t="s">
        <v>29</v>
      </c>
      <c r="L22" s="41"/>
      <c r="M22" s="77"/>
      <c r="N22" s="77"/>
    </row>
    <row r="23" spans="1:23" x14ac:dyDescent="0.2">
      <c r="A23" s="108">
        <v>1</v>
      </c>
      <c r="B23" s="108">
        <v>2</v>
      </c>
      <c r="C23" s="108">
        <v>3</v>
      </c>
      <c r="D23" s="108">
        <v>4</v>
      </c>
      <c r="E23" s="108">
        <v>5</v>
      </c>
      <c r="F23" s="108">
        <v>6</v>
      </c>
      <c r="G23" s="108">
        <v>7</v>
      </c>
      <c r="H23" s="108">
        <v>8</v>
      </c>
      <c r="I23" s="108">
        <v>9</v>
      </c>
      <c r="J23" s="108">
        <v>10</v>
      </c>
      <c r="K23" s="108">
        <v>11</v>
      </c>
      <c r="L23" s="109"/>
      <c r="M23" s="108">
        <v>12</v>
      </c>
      <c r="N23" s="108">
        <v>13</v>
      </c>
    </row>
    <row r="24" spans="1:23" s="6" customFormat="1" ht="17.850000000000001" customHeight="1" x14ac:dyDescent="0.2">
      <c r="A24" s="110" t="s">
        <v>269</v>
      </c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  <c r="N24" s="105"/>
    </row>
    <row r="25" spans="1:23" s="6" customFormat="1" ht="17.850000000000001" customHeight="1" x14ac:dyDescent="0.2">
      <c r="A25" s="110" t="s">
        <v>270</v>
      </c>
      <c r="B25" s="105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5"/>
    </row>
    <row r="26" spans="1:23" ht="24" x14ac:dyDescent="0.2">
      <c r="A26" s="111">
        <v>1</v>
      </c>
      <c r="B26" s="112" t="s">
        <v>271</v>
      </c>
      <c r="C26" s="90" t="s">
        <v>272</v>
      </c>
      <c r="D26" s="113" t="s">
        <v>273</v>
      </c>
      <c r="E26" s="114">
        <v>30.5</v>
      </c>
      <c r="F26" s="92" t="s">
        <v>274</v>
      </c>
      <c r="G26" s="92">
        <v>289.14</v>
      </c>
      <c r="H26" s="115"/>
      <c r="I26" s="115"/>
      <c r="J26" s="92" t="s">
        <v>275</v>
      </c>
      <c r="K26" s="92">
        <v>3898.82</v>
      </c>
      <c r="L26" s="116"/>
      <c r="M26" s="115">
        <f>IF(ISNUMBER(K26/G26),IF(NOT(K26/G26=0),K26/G26, " "), " ")</f>
        <v>13.484194507850869</v>
      </c>
      <c r="N26" s="113"/>
    </row>
    <row r="27" spans="1:23" s="6" customFormat="1" ht="24" x14ac:dyDescent="0.2">
      <c r="A27" s="111">
        <v>2</v>
      </c>
      <c r="B27" s="112" t="s">
        <v>276</v>
      </c>
      <c r="C27" s="90" t="s">
        <v>277</v>
      </c>
      <c r="D27" s="113" t="s">
        <v>273</v>
      </c>
      <c r="E27" s="114">
        <v>45.14</v>
      </c>
      <c r="F27" s="92" t="s">
        <v>278</v>
      </c>
      <c r="G27" s="92">
        <v>445.08</v>
      </c>
      <c r="H27" s="115"/>
      <c r="I27" s="115"/>
      <c r="J27" s="92" t="s">
        <v>279</v>
      </c>
      <c r="K27" s="92">
        <v>5999.56</v>
      </c>
      <c r="L27" s="116"/>
      <c r="M27" s="115">
        <f>IF(ISNUMBER(K27/G27),IF(NOT(K27/G27=0),K27/G27, " "), " ")</f>
        <v>13.479733980408017</v>
      </c>
      <c r="N27" s="113"/>
    </row>
    <row r="28" spans="1:23" s="6" customFormat="1" ht="24" x14ac:dyDescent="0.2">
      <c r="A28" s="111">
        <v>3</v>
      </c>
      <c r="B28" s="112" t="s">
        <v>280</v>
      </c>
      <c r="C28" s="90" t="s">
        <v>281</v>
      </c>
      <c r="D28" s="113" t="s">
        <v>273</v>
      </c>
      <c r="E28" s="114">
        <v>7.18</v>
      </c>
      <c r="F28" s="92" t="s">
        <v>282</v>
      </c>
      <c r="G28" s="92">
        <v>74.17</v>
      </c>
      <c r="H28" s="115"/>
      <c r="I28" s="115"/>
      <c r="J28" s="92" t="s">
        <v>283</v>
      </c>
      <c r="K28" s="92">
        <v>1000.17</v>
      </c>
      <c r="L28" s="116"/>
      <c r="M28" s="115">
        <f>IF(ISNUMBER(K28/G28),IF(NOT(K28/G28=0),K28/G28, " "), " ")</f>
        <v>13.484832142375623</v>
      </c>
      <c r="N28" s="113"/>
    </row>
    <row r="29" spans="1:23" s="6" customFormat="1" ht="24" x14ac:dyDescent="0.2">
      <c r="A29" s="111">
        <v>4</v>
      </c>
      <c r="B29" s="112" t="s">
        <v>284</v>
      </c>
      <c r="C29" s="90" t="s">
        <v>285</v>
      </c>
      <c r="D29" s="113" t="s">
        <v>273</v>
      </c>
      <c r="E29" s="114">
        <v>80.290000000000006</v>
      </c>
      <c r="F29" s="92" t="s">
        <v>286</v>
      </c>
      <c r="G29" s="92">
        <v>865.53</v>
      </c>
      <c r="H29" s="115"/>
      <c r="I29" s="115"/>
      <c r="J29" s="92" t="s">
        <v>287</v>
      </c>
      <c r="K29" s="92">
        <v>11671.75</v>
      </c>
      <c r="L29" s="116"/>
      <c r="M29" s="115">
        <f>IF(ISNUMBER(K29/G29),IF(NOT(K29/G29=0),K29/G29, " "), " ")</f>
        <v>13.485090060425405</v>
      </c>
      <c r="N29" s="113"/>
    </row>
    <row r="30" spans="1:23" s="6" customFormat="1" ht="24" x14ac:dyDescent="0.2">
      <c r="A30" s="111">
        <v>5</v>
      </c>
      <c r="B30" s="112" t="s">
        <v>288</v>
      </c>
      <c r="C30" s="90" t="s">
        <v>289</v>
      </c>
      <c r="D30" s="113" t="s">
        <v>273</v>
      </c>
      <c r="E30" s="114">
        <v>1.27</v>
      </c>
      <c r="F30" s="92" t="s">
        <v>290</v>
      </c>
      <c r="G30" s="92">
        <v>14.03</v>
      </c>
      <c r="H30" s="115"/>
      <c r="I30" s="115"/>
      <c r="J30" s="92" t="s">
        <v>291</v>
      </c>
      <c r="K30" s="92">
        <v>189.19</v>
      </c>
      <c r="L30" s="116"/>
      <c r="M30" s="115">
        <f>IF(ISNUMBER(K30/G30),IF(NOT(K30/G30=0),K30/G30, " "), " ")</f>
        <v>13.484675694939416</v>
      </c>
      <c r="N30" s="113"/>
    </row>
    <row r="31" spans="1:23" ht="24" x14ac:dyDescent="0.2">
      <c r="A31" s="111">
        <v>6</v>
      </c>
      <c r="B31" s="112" t="s">
        <v>292</v>
      </c>
      <c r="C31" s="90" t="s">
        <v>293</v>
      </c>
      <c r="D31" s="113" t="s">
        <v>273</v>
      </c>
      <c r="E31" s="114">
        <v>0.78</v>
      </c>
      <c r="F31" s="92" t="s">
        <v>294</v>
      </c>
      <c r="G31" s="92">
        <v>8.74</v>
      </c>
      <c r="H31" s="115"/>
      <c r="I31" s="115"/>
      <c r="J31" s="92" t="s">
        <v>295</v>
      </c>
      <c r="K31" s="92">
        <v>117.73</v>
      </c>
      <c r="L31" s="116"/>
      <c r="M31" s="115">
        <f>IF(ISNUMBER(K31/G31),IF(NOT(K31/G31=0),K31/G31, " "), " ")</f>
        <v>13.470251716247139</v>
      </c>
      <c r="N31" s="113"/>
    </row>
    <row r="32" spans="1:23" ht="24" x14ac:dyDescent="0.2">
      <c r="A32" s="111">
        <v>7</v>
      </c>
      <c r="B32" s="112" t="s">
        <v>296</v>
      </c>
      <c r="C32" s="90" t="s">
        <v>297</v>
      </c>
      <c r="D32" s="113" t="s">
        <v>273</v>
      </c>
      <c r="E32" s="114">
        <v>1.59</v>
      </c>
      <c r="F32" s="92" t="s">
        <v>298</v>
      </c>
      <c r="G32" s="92">
        <v>18.03</v>
      </c>
      <c r="H32" s="115"/>
      <c r="I32" s="115"/>
      <c r="J32" s="92" t="s">
        <v>299</v>
      </c>
      <c r="K32" s="92">
        <v>243.12</v>
      </c>
      <c r="L32" s="116"/>
      <c r="M32" s="115">
        <f>IF(ISNUMBER(K32/G32),IF(NOT(K32/G32=0),K32/G32, " "), " ")</f>
        <v>13.484193011647253</v>
      </c>
      <c r="N32" s="113"/>
    </row>
    <row r="33" spans="1:14" ht="24" x14ac:dyDescent="0.2">
      <c r="A33" s="111">
        <v>8</v>
      </c>
      <c r="B33" s="112" t="s">
        <v>300</v>
      </c>
      <c r="C33" s="90" t="s">
        <v>301</v>
      </c>
      <c r="D33" s="113" t="s">
        <v>273</v>
      </c>
      <c r="E33" s="114">
        <v>1.57</v>
      </c>
      <c r="F33" s="92" t="s">
        <v>302</v>
      </c>
      <c r="G33" s="92">
        <v>18.010000000000002</v>
      </c>
      <c r="H33" s="115"/>
      <c r="I33" s="115"/>
      <c r="J33" s="92" t="s">
        <v>303</v>
      </c>
      <c r="K33" s="92">
        <v>242.63</v>
      </c>
      <c r="L33" s="116"/>
      <c r="M33" s="115">
        <f>IF(ISNUMBER(K33/G33),IF(NOT(K33/G33=0),K33/G33, " "), " ")</f>
        <v>13.471960022209881</v>
      </c>
      <c r="N33" s="113"/>
    </row>
    <row r="34" spans="1:14" ht="24" x14ac:dyDescent="0.2">
      <c r="A34" s="111">
        <v>9</v>
      </c>
      <c r="B34" s="112" t="s">
        <v>304</v>
      </c>
      <c r="C34" s="90" t="s">
        <v>305</v>
      </c>
      <c r="D34" s="113" t="s">
        <v>273</v>
      </c>
      <c r="E34" s="114">
        <v>18.670000000000002</v>
      </c>
      <c r="F34" s="92" t="s">
        <v>306</v>
      </c>
      <c r="G34" s="92">
        <v>227.02</v>
      </c>
      <c r="H34" s="115"/>
      <c r="I34" s="115"/>
      <c r="J34" s="92" t="s">
        <v>307</v>
      </c>
      <c r="K34" s="92">
        <v>3059.64</v>
      </c>
      <c r="L34" s="116"/>
      <c r="M34" s="115">
        <f>IF(ISNUMBER(K34/G34),IF(NOT(K34/G34=0),K34/G34, " "), " ")</f>
        <v>13.477402871993656</v>
      </c>
      <c r="N34" s="113"/>
    </row>
    <row r="35" spans="1:14" ht="24" x14ac:dyDescent="0.2">
      <c r="A35" s="111">
        <v>10</v>
      </c>
      <c r="B35" s="112" t="s">
        <v>304</v>
      </c>
      <c r="C35" s="90" t="s">
        <v>308</v>
      </c>
      <c r="D35" s="113" t="s">
        <v>273</v>
      </c>
      <c r="E35" s="114">
        <v>0.65</v>
      </c>
      <c r="F35" s="92" t="s">
        <v>306</v>
      </c>
      <c r="G35" s="92">
        <v>7.9</v>
      </c>
      <c r="H35" s="115"/>
      <c r="I35" s="115"/>
      <c r="J35" s="92" t="s">
        <v>307</v>
      </c>
      <c r="K35" s="92">
        <v>106.52</v>
      </c>
      <c r="L35" s="116"/>
      <c r="M35" s="115">
        <f>IF(ISNUMBER(K35/G35),IF(NOT(K35/G35=0),K35/G35, " "), " ")</f>
        <v>13.483544303797467</v>
      </c>
      <c r="N35" s="113"/>
    </row>
    <row r="36" spans="1:14" ht="24" x14ac:dyDescent="0.2">
      <c r="A36" s="111">
        <v>11</v>
      </c>
      <c r="B36" s="112" t="s">
        <v>304</v>
      </c>
      <c r="C36" s="90" t="s">
        <v>309</v>
      </c>
      <c r="D36" s="113" t="s">
        <v>273</v>
      </c>
      <c r="E36" s="114">
        <v>18.02</v>
      </c>
      <c r="F36" s="92" t="s">
        <v>306</v>
      </c>
      <c r="G36" s="92">
        <v>219.12</v>
      </c>
      <c r="H36" s="115"/>
      <c r="I36" s="115"/>
      <c r="J36" s="92" t="s">
        <v>307</v>
      </c>
      <c r="K36" s="92">
        <v>2953.12</v>
      </c>
      <c r="L36" s="116"/>
      <c r="M36" s="115">
        <f>IF(ISNUMBER(K36/G36),IF(NOT(K36/G36=0),K36/G36, " "), " ")</f>
        <v>13.477181453085066</v>
      </c>
      <c r="N36" s="113"/>
    </row>
    <row r="37" spans="1:14" ht="24" x14ac:dyDescent="0.2">
      <c r="A37" s="111">
        <v>12</v>
      </c>
      <c r="B37" s="112" t="s">
        <v>310</v>
      </c>
      <c r="C37" s="90" t="s">
        <v>311</v>
      </c>
      <c r="D37" s="113" t="s">
        <v>273</v>
      </c>
      <c r="E37" s="114">
        <v>0.56000000000000005</v>
      </c>
      <c r="F37" s="92" t="s">
        <v>312</v>
      </c>
      <c r="G37" s="92">
        <v>7.12</v>
      </c>
      <c r="H37" s="115"/>
      <c r="I37" s="115"/>
      <c r="J37" s="92" t="s">
        <v>313</v>
      </c>
      <c r="K37" s="92">
        <v>96</v>
      </c>
      <c r="L37" s="116"/>
      <c r="M37" s="115">
        <f>IF(ISNUMBER(K37/G37),IF(NOT(K37/G37=0),K37/G37, " "), " ")</f>
        <v>13.48314606741573</v>
      </c>
      <c r="N37" s="113"/>
    </row>
    <row r="38" spans="1:14" ht="24" x14ac:dyDescent="0.2">
      <c r="A38" s="111">
        <v>13</v>
      </c>
      <c r="B38" s="112" t="s">
        <v>314</v>
      </c>
      <c r="C38" s="90" t="s">
        <v>315</v>
      </c>
      <c r="D38" s="113" t="s">
        <v>273</v>
      </c>
      <c r="E38" s="114">
        <v>5.91</v>
      </c>
      <c r="F38" s="92" t="s">
        <v>316</v>
      </c>
      <c r="G38" s="92">
        <v>77.36</v>
      </c>
      <c r="H38" s="115"/>
      <c r="I38" s="115"/>
      <c r="J38" s="92" t="s">
        <v>317</v>
      </c>
      <c r="K38" s="92">
        <v>1042.17</v>
      </c>
      <c r="L38" s="116"/>
      <c r="M38" s="115">
        <f>IF(ISNUMBER(K38/G38),IF(NOT(K38/G38=0),K38/G38, " "), " ")</f>
        <v>13.471690796277146</v>
      </c>
      <c r="N38" s="113"/>
    </row>
    <row r="39" spans="1:14" ht="24" x14ac:dyDescent="0.2">
      <c r="A39" s="111">
        <v>14</v>
      </c>
      <c r="B39" s="112" t="s">
        <v>318</v>
      </c>
      <c r="C39" s="90" t="s">
        <v>319</v>
      </c>
      <c r="D39" s="113" t="s">
        <v>273</v>
      </c>
      <c r="E39" s="114">
        <v>0.02</v>
      </c>
      <c r="F39" s="92" t="s">
        <v>320</v>
      </c>
      <c r="G39" s="92">
        <v>0.27</v>
      </c>
      <c r="H39" s="115"/>
      <c r="I39" s="115"/>
      <c r="J39" s="92" t="s">
        <v>321</v>
      </c>
      <c r="K39" s="92">
        <v>3.63</v>
      </c>
      <c r="L39" s="116"/>
      <c r="M39" s="115">
        <f>IF(ISNUMBER(K39/G39),IF(NOT(K39/G39=0),K39/G39, " "), " ")</f>
        <v>13.444444444444443</v>
      </c>
      <c r="N39" s="113"/>
    </row>
    <row r="40" spans="1:14" ht="24" x14ac:dyDescent="0.2">
      <c r="A40" s="111">
        <v>15</v>
      </c>
      <c r="B40" s="112" t="s">
        <v>322</v>
      </c>
      <c r="C40" s="90" t="s">
        <v>305</v>
      </c>
      <c r="D40" s="113" t="s">
        <v>273</v>
      </c>
      <c r="E40" s="114">
        <v>3.7</v>
      </c>
      <c r="F40" s="92" t="s">
        <v>323</v>
      </c>
      <c r="G40" s="92">
        <v>51.87</v>
      </c>
      <c r="H40" s="115"/>
      <c r="I40" s="115"/>
      <c r="J40" s="92" t="s">
        <v>324</v>
      </c>
      <c r="K40" s="92">
        <v>699.15</v>
      </c>
      <c r="L40" s="116"/>
      <c r="M40" s="115">
        <f>IF(ISNUMBER(K40/G40),IF(NOT(K40/G40=0),K40/G40, " "), " ")</f>
        <v>13.47888953152111</v>
      </c>
      <c r="N40" s="113"/>
    </row>
    <row r="41" spans="1:14" ht="24" x14ac:dyDescent="0.2">
      <c r="A41" s="111">
        <v>16</v>
      </c>
      <c r="B41" s="112" t="s">
        <v>322</v>
      </c>
      <c r="C41" s="90" t="s">
        <v>325</v>
      </c>
      <c r="D41" s="113" t="s">
        <v>273</v>
      </c>
      <c r="E41" s="114">
        <v>0.7</v>
      </c>
      <c r="F41" s="92" t="s">
        <v>323</v>
      </c>
      <c r="G41" s="92">
        <v>9.81</v>
      </c>
      <c r="H41" s="115"/>
      <c r="I41" s="115"/>
      <c r="J41" s="92" t="s">
        <v>324</v>
      </c>
      <c r="K41" s="92">
        <v>132.27000000000001</v>
      </c>
      <c r="L41" s="116"/>
      <c r="M41" s="115">
        <f>IF(ISNUMBER(K41/G41),IF(NOT(K41/G41=0),K41/G41, " "), " ")</f>
        <v>13.483180428134556</v>
      </c>
      <c r="N41" s="113"/>
    </row>
    <row r="42" spans="1:14" ht="24" x14ac:dyDescent="0.2">
      <c r="A42" s="111">
        <v>17</v>
      </c>
      <c r="B42" s="112" t="s">
        <v>322</v>
      </c>
      <c r="C42" s="90" t="s">
        <v>326</v>
      </c>
      <c r="D42" s="113" t="s">
        <v>273</v>
      </c>
      <c r="E42" s="114">
        <v>3</v>
      </c>
      <c r="F42" s="92" t="s">
        <v>323</v>
      </c>
      <c r="G42" s="92">
        <v>42.06</v>
      </c>
      <c r="H42" s="115"/>
      <c r="I42" s="115"/>
      <c r="J42" s="92" t="s">
        <v>324</v>
      </c>
      <c r="K42" s="92">
        <v>566.88</v>
      </c>
      <c r="L42" s="116"/>
      <c r="M42" s="115">
        <f>IF(ISNUMBER(K42/G42),IF(NOT(K42/G42=0),K42/G42, " "), " ")</f>
        <v>13.477888730385164</v>
      </c>
      <c r="N42" s="113"/>
    </row>
    <row r="43" spans="1:14" ht="24" x14ac:dyDescent="0.2">
      <c r="A43" s="111">
        <v>18</v>
      </c>
      <c r="B43" s="112" t="s">
        <v>327</v>
      </c>
      <c r="C43" s="90" t="s">
        <v>328</v>
      </c>
      <c r="D43" s="113" t="s">
        <v>273</v>
      </c>
      <c r="E43" s="114">
        <v>3.6</v>
      </c>
      <c r="F43" s="92" t="s">
        <v>329</v>
      </c>
      <c r="G43" s="92">
        <v>58.79</v>
      </c>
      <c r="H43" s="115"/>
      <c r="I43" s="115"/>
      <c r="J43" s="92" t="s">
        <v>330</v>
      </c>
      <c r="K43" s="92">
        <v>792.36</v>
      </c>
      <c r="L43" s="116"/>
      <c r="M43" s="115">
        <f>IF(ISNUMBER(K43/G43),IF(NOT(K43/G43=0),K43/G43, " "), " ")</f>
        <v>13.477802347337983</v>
      </c>
      <c r="N43" s="113"/>
    </row>
    <row r="44" spans="1:14" ht="24" x14ac:dyDescent="0.2">
      <c r="A44" s="111">
        <v>19</v>
      </c>
      <c r="B44" s="112">
        <v>2</v>
      </c>
      <c r="C44" s="90" t="s">
        <v>331</v>
      </c>
      <c r="D44" s="113" t="s">
        <v>273</v>
      </c>
      <c r="E44" s="114">
        <v>26.54</v>
      </c>
      <c r="F44" s="92" t="s">
        <v>332</v>
      </c>
      <c r="G44" s="92"/>
      <c r="H44" s="115"/>
      <c r="I44" s="115"/>
      <c r="J44" s="92" t="s">
        <v>332</v>
      </c>
      <c r="K44" s="92"/>
      <c r="L44" s="116"/>
      <c r="M44" s="115" t="str">
        <f>IF(ISNUMBER(K44/G44),IF(NOT(K44/G44=0),K44/G44, " "), " ")</f>
        <v xml:space="preserve"> </v>
      </c>
      <c r="N44" s="113"/>
    </row>
    <row r="45" spans="1:14" ht="24" x14ac:dyDescent="0.2">
      <c r="A45" s="117"/>
      <c r="B45" s="118" t="s">
        <v>333</v>
      </c>
      <c r="C45" s="119" t="s">
        <v>334</v>
      </c>
      <c r="D45" s="120" t="s">
        <v>335</v>
      </c>
      <c r="E45" s="121"/>
      <c r="F45" s="122" t="s">
        <v>332</v>
      </c>
      <c r="G45" s="122">
        <v>2155</v>
      </c>
      <c r="H45" s="123"/>
      <c r="I45" s="123"/>
      <c r="J45" s="122" t="s">
        <v>332</v>
      </c>
      <c r="K45" s="122">
        <v>29054</v>
      </c>
      <c r="L45" s="124"/>
      <c r="M45" s="123">
        <f>IF(ISNUMBER(K45/G45),IF(NOT(K45/G45=0),K45/G45, " "), " ")</f>
        <v>13.482134570765661</v>
      </c>
      <c r="N45" s="120"/>
    </row>
    <row r="46" spans="1:14" ht="17.850000000000001" customHeight="1" x14ac:dyDescent="0.2">
      <c r="A46" s="110" t="s">
        <v>336</v>
      </c>
      <c r="B46" s="105"/>
      <c r="C46" s="105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</row>
    <row r="47" spans="1:14" ht="36" x14ac:dyDescent="0.2">
      <c r="A47" s="111">
        <v>21</v>
      </c>
      <c r="B47" s="112">
        <v>10201</v>
      </c>
      <c r="C47" s="90" t="s">
        <v>337</v>
      </c>
      <c r="D47" s="113" t="s">
        <v>338</v>
      </c>
      <c r="E47" s="114">
        <v>0.77</v>
      </c>
      <c r="F47" s="92" t="s">
        <v>339</v>
      </c>
      <c r="G47" s="92">
        <v>3.23</v>
      </c>
      <c r="H47" s="115"/>
      <c r="I47" s="115"/>
      <c r="J47" s="92" t="s">
        <v>340</v>
      </c>
      <c r="K47" s="92">
        <v>12.32</v>
      </c>
      <c r="L47" s="116"/>
      <c r="M47" s="115">
        <f>IF(ISNUMBER(K47/G47),IF(NOT(K47/G47=0),K47/G47, " "), " ")</f>
        <v>3.8142414860681115</v>
      </c>
      <c r="N47" s="113" t="s">
        <v>341</v>
      </c>
    </row>
    <row r="48" spans="1:14" ht="36" x14ac:dyDescent="0.2">
      <c r="A48" s="111">
        <v>22</v>
      </c>
      <c r="B48" s="112">
        <v>21141</v>
      </c>
      <c r="C48" s="90" t="s">
        <v>342</v>
      </c>
      <c r="D48" s="113" t="s">
        <v>338</v>
      </c>
      <c r="E48" s="114">
        <v>0.22</v>
      </c>
      <c r="F48" s="92" t="s">
        <v>343</v>
      </c>
      <c r="G48" s="92">
        <v>29.49</v>
      </c>
      <c r="H48" s="115"/>
      <c r="I48" s="115"/>
      <c r="J48" s="92" t="s">
        <v>344</v>
      </c>
      <c r="K48" s="92">
        <v>176.22</v>
      </c>
      <c r="L48" s="116"/>
      <c r="M48" s="115">
        <f>IF(ISNUMBER(K48/G48),IF(NOT(K48/G48=0),K48/G48, " "), " ")</f>
        <v>5.9755849440488307</v>
      </c>
      <c r="N48" s="113" t="s">
        <v>341</v>
      </c>
    </row>
    <row r="49" spans="1:14" ht="36" x14ac:dyDescent="0.2">
      <c r="A49" s="111">
        <v>23</v>
      </c>
      <c r="B49" s="112">
        <v>30101</v>
      </c>
      <c r="C49" s="90" t="s">
        <v>345</v>
      </c>
      <c r="D49" s="113" t="s">
        <v>338</v>
      </c>
      <c r="E49" s="114">
        <v>0.25</v>
      </c>
      <c r="F49" s="92" t="s">
        <v>346</v>
      </c>
      <c r="G49" s="92">
        <v>27.89</v>
      </c>
      <c r="H49" s="115"/>
      <c r="I49" s="115"/>
      <c r="J49" s="92" t="s">
        <v>347</v>
      </c>
      <c r="K49" s="92">
        <v>132.25</v>
      </c>
      <c r="L49" s="116"/>
      <c r="M49" s="115">
        <f>IF(ISNUMBER(K49/G49),IF(NOT(K49/G49=0),K49/G49, " "), " ")</f>
        <v>4.7418429544639658</v>
      </c>
      <c r="N49" s="113" t="s">
        <v>341</v>
      </c>
    </row>
    <row r="50" spans="1:14" ht="36" x14ac:dyDescent="0.2">
      <c r="A50" s="111">
        <v>24</v>
      </c>
      <c r="B50" s="112">
        <v>30303</v>
      </c>
      <c r="C50" s="90" t="s">
        <v>348</v>
      </c>
      <c r="D50" s="113" t="s">
        <v>338</v>
      </c>
      <c r="E50" s="114">
        <v>0.16</v>
      </c>
      <c r="F50" s="92" t="s">
        <v>349</v>
      </c>
      <c r="G50" s="92">
        <v>0.17</v>
      </c>
      <c r="H50" s="115"/>
      <c r="I50" s="115"/>
      <c r="J50" s="92" t="s">
        <v>350</v>
      </c>
      <c r="K50" s="92">
        <v>0.8</v>
      </c>
      <c r="L50" s="116"/>
      <c r="M50" s="115">
        <f>IF(ISNUMBER(K50/G50),IF(NOT(K50/G50=0),K50/G50, " "), " ")</f>
        <v>4.7058823529411766</v>
      </c>
      <c r="N50" s="113" t="s">
        <v>341</v>
      </c>
    </row>
    <row r="51" spans="1:14" ht="36" x14ac:dyDescent="0.2">
      <c r="A51" s="111">
        <v>25</v>
      </c>
      <c r="B51" s="112">
        <v>40202</v>
      </c>
      <c r="C51" s="90" t="s">
        <v>351</v>
      </c>
      <c r="D51" s="113" t="s">
        <v>338</v>
      </c>
      <c r="E51" s="114">
        <v>3.77</v>
      </c>
      <c r="F51" s="92" t="s">
        <v>352</v>
      </c>
      <c r="G51" s="92">
        <v>130.55000000000001</v>
      </c>
      <c r="H51" s="115"/>
      <c r="I51" s="115"/>
      <c r="J51" s="92" t="s">
        <v>353</v>
      </c>
      <c r="K51" s="92">
        <v>410.93</v>
      </c>
      <c r="L51" s="116"/>
      <c r="M51" s="115">
        <f>IF(ISNUMBER(K51/G51),IF(NOT(K51/G51=0),K51/G51, " "), " ")</f>
        <v>3.147682880122558</v>
      </c>
      <c r="N51" s="113" t="s">
        <v>341</v>
      </c>
    </row>
    <row r="52" spans="1:14" ht="36" x14ac:dyDescent="0.2">
      <c r="A52" s="111">
        <v>26</v>
      </c>
      <c r="B52" s="112">
        <v>40502</v>
      </c>
      <c r="C52" s="90" t="s">
        <v>354</v>
      </c>
      <c r="D52" s="113" t="s">
        <v>338</v>
      </c>
      <c r="E52" s="114">
        <v>0.55000000000000004</v>
      </c>
      <c r="F52" s="92" t="s">
        <v>355</v>
      </c>
      <c r="G52" s="92">
        <v>4.3099999999999996</v>
      </c>
      <c r="H52" s="115"/>
      <c r="I52" s="115"/>
      <c r="J52" s="92" t="s">
        <v>356</v>
      </c>
      <c r="K52" s="92">
        <v>25.3</v>
      </c>
      <c r="L52" s="116"/>
      <c r="M52" s="115">
        <f>IF(ISNUMBER(K52/G52),IF(NOT(K52/G52=0),K52/G52, " "), " ")</f>
        <v>5.870069605568446</v>
      </c>
      <c r="N52" s="113" t="s">
        <v>341</v>
      </c>
    </row>
    <row r="53" spans="1:14" ht="36" x14ac:dyDescent="0.2">
      <c r="A53" s="111">
        <v>27</v>
      </c>
      <c r="B53" s="112">
        <v>40504</v>
      </c>
      <c r="C53" s="90" t="s">
        <v>357</v>
      </c>
      <c r="D53" s="113" t="s">
        <v>338</v>
      </c>
      <c r="E53" s="114">
        <v>1.47</v>
      </c>
      <c r="F53" s="92" t="s">
        <v>358</v>
      </c>
      <c r="G53" s="92">
        <v>1.89</v>
      </c>
      <c r="H53" s="115"/>
      <c r="I53" s="115"/>
      <c r="J53" s="92" t="s">
        <v>350</v>
      </c>
      <c r="K53" s="92">
        <v>7.35</v>
      </c>
      <c r="L53" s="116"/>
      <c r="M53" s="115">
        <f>IF(ISNUMBER(K53/G53),IF(NOT(K53/G53=0),K53/G53, " "), " ")</f>
        <v>3.8888888888888888</v>
      </c>
      <c r="N53" s="113" t="s">
        <v>341</v>
      </c>
    </row>
    <row r="54" spans="1:14" ht="36" x14ac:dyDescent="0.2">
      <c r="A54" s="111">
        <v>28</v>
      </c>
      <c r="B54" s="112">
        <v>41900</v>
      </c>
      <c r="C54" s="90" t="s">
        <v>359</v>
      </c>
      <c r="D54" s="113" t="s">
        <v>338</v>
      </c>
      <c r="E54" s="114">
        <v>1.08</v>
      </c>
      <c r="F54" s="92" t="s">
        <v>360</v>
      </c>
      <c r="G54" s="92">
        <v>61.47</v>
      </c>
      <c r="H54" s="115"/>
      <c r="I54" s="115"/>
      <c r="J54" s="92" t="s">
        <v>361</v>
      </c>
      <c r="K54" s="92">
        <v>178.2</v>
      </c>
      <c r="L54" s="116"/>
      <c r="M54" s="115">
        <f>IF(ISNUMBER(K54/G54),IF(NOT(K54/G54=0),K54/G54, " "), " ")</f>
        <v>2.8989751098096632</v>
      </c>
      <c r="N54" s="113" t="s">
        <v>341</v>
      </c>
    </row>
    <row r="55" spans="1:14" ht="48" x14ac:dyDescent="0.2">
      <c r="A55" s="111">
        <v>29</v>
      </c>
      <c r="B55" s="112">
        <v>50101</v>
      </c>
      <c r="C55" s="90" t="s">
        <v>362</v>
      </c>
      <c r="D55" s="113" t="s">
        <v>338</v>
      </c>
      <c r="E55" s="114">
        <v>14.54</v>
      </c>
      <c r="F55" s="92" t="s">
        <v>363</v>
      </c>
      <c r="G55" s="92">
        <v>912.39</v>
      </c>
      <c r="H55" s="115"/>
      <c r="I55" s="115"/>
      <c r="J55" s="92" t="s">
        <v>364</v>
      </c>
      <c r="K55" s="92">
        <v>6121.34</v>
      </c>
      <c r="L55" s="116"/>
      <c r="M55" s="115">
        <f>IF(ISNUMBER(K55/G55),IF(NOT(K55/G55=0),K55/G55, " "), " ")</f>
        <v>6.7091265796424775</v>
      </c>
      <c r="N55" s="113" t="s">
        <v>341</v>
      </c>
    </row>
    <row r="56" spans="1:14" ht="48" x14ac:dyDescent="0.2">
      <c r="A56" s="111">
        <v>30</v>
      </c>
      <c r="B56" s="112">
        <v>60247</v>
      </c>
      <c r="C56" s="90" t="s">
        <v>365</v>
      </c>
      <c r="D56" s="113" t="s">
        <v>338</v>
      </c>
      <c r="E56" s="114">
        <v>9.34</v>
      </c>
      <c r="F56" s="92" t="s">
        <v>366</v>
      </c>
      <c r="G56" s="92">
        <v>1149.8399999999999</v>
      </c>
      <c r="H56" s="115"/>
      <c r="I56" s="115"/>
      <c r="J56" s="92" t="s">
        <v>367</v>
      </c>
      <c r="K56" s="92">
        <v>6958.3</v>
      </c>
      <c r="L56" s="116"/>
      <c r="M56" s="115">
        <f>IF(ISNUMBER(K56/G56),IF(NOT(K56/G56=0),K56/G56, " "), " ")</f>
        <v>6.0515376052320331</v>
      </c>
      <c r="N56" s="113" t="s">
        <v>341</v>
      </c>
    </row>
    <row r="57" spans="1:14" ht="36" x14ac:dyDescent="0.2">
      <c r="A57" s="111">
        <v>31</v>
      </c>
      <c r="B57" s="112">
        <v>70149</v>
      </c>
      <c r="C57" s="90" t="s">
        <v>368</v>
      </c>
      <c r="D57" s="113" t="s">
        <v>338</v>
      </c>
      <c r="E57" s="114">
        <v>0.88</v>
      </c>
      <c r="F57" s="92" t="s">
        <v>369</v>
      </c>
      <c r="G57" s="92">
        <v>77.400000000000006</v>
      </c>
      <c r="H57" s="115"/>
      <c r="I57" s="115"/>
      <c r="J57" s="92" t="s">
        <v>370</v>
      </c>
      <c r="K57" s="92">
        <v>636.24</v>
      </c>
      <c r="L57" s="116"/>
      <c r="M57" s="115">
        <f>IF(ISNUMBER(K57/G57),IF(NOT(K57/G57=0),K57/G57, " "), " ")</f>
        <v>8.2201550387596889</v>
      </c>
      <c r="N57" s="113" t="s">
        <v>341</v>
      </c>
    </row>
    <row r="58" spans="1:14" ht="36" x14ac:dyDescent="0.2">
      <c r="A58" s="111">
        <v>32</v>
      </c>
      <c r="B58" s="112">
        <v>121011</v>
      </c>
      <c r="C58" s="90" t="s">
        <v>371</v>
      </c>
      <c r="D58" s="113" t="s">
        <v>338</v>
      </c>
      <c r="E58" s="114">
        <v>1.06</v>
      </c>
      <c r="F58" s="92" t="s">
        <v>372</v>
      </c>
      <c r="G58" s="92">
        <v>34.18</v>
      </c>
      <c r="H58" s="115"/>
      <c r="I58" s="115"/>
      <c r="J58" s="92" t="s">
        <v>373</v>
      </c>
      <c r="K58" s="92">
        <v>119.78</v>
      </c>
      <c r="L58" s="116"/>
      <c r="M58" s="115">
        <f>IF(ISNUMBER(K58/G58),IF(NOT(K58/G58=0),K58/G58, " "), " ")</f>
        <v>3.5043885313048566</v>
      </c>
      <c r="N58" s="113" t="s">
        <v>341</v>
      </c>
    </row>
    <row r="59" spans="1:14" ht="36" x14ac:dyDescent="0.2">
      <c r="A59" s="111">
        <v>33</v>
      </c>
      <c r="B59" s="112">
        <v>150202</v>
      </c>
      <c r="C59" s="90" t="s">
        <v>374</v>
      </c>
      <c r="D59" s="113" t="s">
        <v>338</v>
      </c>
      <c r="E59" s="114">
        <v>0.19</v>
      </c>
      <c r="F59" s="92" t="s">
        <v>375</v>
      </c>
      <c r="G59" s="92">
        <v>21.33</v>
      </c>
      <c r="H59" s="115"/>
      <c r="I59" s="115"/>
      <c r="J59" s="92" t="s">
        <v>376</v>
      </c>
      <c r="K59" s="92">
        <v>136.22999999999999</v>
      </c>
      <c r="L59" s="116"/>
      <c r="M59" s="115">
        <f>IF(ISNUMBER(K59/G59),IF(NOT(K59/G59=0),K59/G59, " "), " ")</f>
        <v>6.3867791842475388</v>
      </c>
      <c r="N59" s="113" t="s">
        <v>341</v>
      </c>
    </row>
    <row r="60" spans="1:14" ht="36" x14ac:dyDescent="0.2">
      <c r="A60" s="111">
        <v>34</v>
      </c>
      <c r="B60" s="112">
        <v>150701</v>
      </c>
      <c r="C60" s="90" t="s">
        <v>377</v>
      </c>
      <c r="D60" s="113" t="s">
        <v>338</v>
      </c>
      <c r="E60" s="114">
        <v>0.14000000000000001</v>
      </c>
      <c r="F60" s="92" t="s">
        <v>378</v>
      </c>
      <c r="G60" s="92">
        <v>18.12</v>
      </c>
      <c r="H60" s="115"/>
      <c r="I60" s="115"/>
      <c r="J60" s="92" t="s">
        <v>379</v>
      </c>
      <c r="K60" s="92">
        <v>106.4</v>
      </c>
      <c r="L60" s="116"/>
      <c r="M60" s="115">
        <f>IF(ISNUMBER(K60/G60),IF(NOT(K60/G60=0),K60/G60, " "), " ")</f>
        <v>5.8719646799116996</v>
      </c>
      <c r="N60" s="113" t="s">
        <v>341</v>
      </c>
    </row>
    <row r="61" spans="1:14" ht="24" x14ac:dyDescent="0.2">
      <c r="A61" s="111">
        <v>35</v>
      </c>
      <c r="B61" s="112">
        <v>152301</v>
      </c>
      <c r="C61" s="90" t="s">
        <v>380</v>
      </c>
      <c r="D61" s="113" t="s">
        <v>338</v>
      </c>
      <c r="E61" s="114">
        <v>0.77</v>
      </c>
      <c r="F61" s="92" t="s">
        <v>381</v>
      </c>
      <c r="G61" s="92">
        <v>38.49</v>
      </c>
      <c r="H61" s="115"/>
      <c r="I61" s="115"/>
      <c r="J61" s="92" t="s">
        <v>382</v>
      </c>
      <c r="K61" s="92">
        <v>277.77999999999997</v>
      </c>
      <c r="L61" s="116"/>
      <c r="M61" s="115">
        <f>IF(ISNUMBER(K61/G61),IF(NOT(K61/G61=0),K61/G61, " "), " ")</f>
        <v>7.2169394647960496</v>
      </c>
      <c r="N61" s="113" t="s">
        <v>383</v>
      </c>
    </row>
    <row r="62" spans="1:14" ht="36" x14ac:dyDescent="0.2">
      <c r="A62" s="111">
        <v>36</v>
      </c>
      <c r="B62" s="112">
        <v>170300</v>
      </c>
      <c r="C62" s="90" t="s">
        <v>384</v>
      </c>
      <c r="D62" s="113" t="s">
        <v>338</v>
      </c>
      <c r="E62" s="114">
        <v>0.11</v>
      </c>
      <c r="F62" s="92" t="s">
        <v>385</v>
      </c>
      <c r="G62" s="92">
        <v>11.65</v>
      </c>
      <c r="H62" s="115"/>
      <c r="I62" s="115"/>
      <c r="J62" s="92" t="s">
        <v>386</v>
      </c>
      <c r="K62" s="92">
        <v>66.650000000000006</v>
      </c>
      <c r="L62" s="116"/>
      <c r="M62" s="115">
        <f>IF(ISNUMBER(K62/G62),IF(NOT(K62/G62=0),K62/G62, " "), " ")</f>
        <v>5.7210300429184553</v>
      </c>
      <c r="N62" s="113" t="s">
        <v>383</v>
      </c>
    </row>
    <row r="63" spans="1:14" ht="36" x14ac:dyDescent="0.2">
      <c r="A63" s="111">
        <v>37</v>
      </c>
      <c r="B63" s="112">
        <v>170602</v>
      </c>
      <c r="C63" s="90" t="s">
        <v>387</v>
      </c>
      <c r="D63" s="113" t="s">
        <v>338</v>
      </c>
      <c r="E63" s="114">
        <v>0.11</v>
      </c>
      <c r="F63" s="92" t="s">
        <v>388</v>
      </c>
      <c r="G63" s="92">
        <v>4.66</v>
      </c>
      <c r="H63" s="115"/>
      <c r="I63" s="115"/>
      <c r="J63" s="92" t="s">
        <v>389</v>
      </c>
      <c r="K63" s="92">
        <v>18.920000000000002</v>
      </c>
      <c r="L63" s="116"/>
      <c r="M63" s="115">
        <f>IF(ISNUMBER(K63/G63),IF(NOT(K63/G63=0),K63/G63, " "), " ")</f>
        <v>4.0600858369098711</v>
      </c>
      <c r="N63" s="113" t="s">
        <v>341</v>
      </c>
    </row>
    <row r="64" spans="1:14" ht="24" x14ac:dyDescent="0.2">
      <c r="A64" s="111">
        <v>38</v>
      </c>
      <c r="B64" s="112">
        <v>171000</v>
      </c>
      <c r="C64" s="90" t="s">
        <v>390</v>
      </c>
      <c r="D64" s="113" t="s">
        <v>338</v>
      </c>
      <c r="E64" s="114">
        <v>0.11</v>
      </c>
      <c r="F64" s="92" t="s">
        <v>391</v>
      </c>
      <c r="G64" s="92">
        <v>17.03</v>
      </c>
      <c r="H64" s="115"/>
      <c r="I64" s="115"/>
      <c r="J64" s="92" t="s">
        <v>392</v>
      </c>
      <c r="K64" s="92">
        <v>101.13</v>
      </c>
      <c r="L64" s="116"/>
      <c r="M64" s="115">
        <f>IF(ISNUMBER(K64/G64),IF(NOT(K64/G64=0),K64/G64, " "), " ")</f>
        <v>5.9383440986494413</v>
      </c>
      <c r="N64" s="113" t="s">
        <v>383</v>
      </c>
    </row>
    <row r="65" spans="1:14" ht="36" x14ac:dyDescent="0.2">
      <c r="A65" s="111">
        <v>39</v>
      </c>
      <c r="B65" s="112">
        <v>330301</v>
      </c>
      <c r="C65" s="90" t="s">
        <v>393</v>
      </c>
      <c r="D65" s="113" t="s">
        <v>338</v>
      </c>
      <c r="E65" s="114">
        <v>0.82</v>
      </c>
      <c r="F65" s="92" t="s">
        <v>394</v>
      </c>
      <c r="G65" s="92">
        <v>1.52</v>
      </c>
      <c r="H65" s="115"/>
      <c r="I65" s="115"/>
      <c r="J65" s="92" t="s">
        <v>395</v>
      </c>
      <c r="K65" s="92">
        <v>8.1999999999999993</v>
      </c>
      <c r="L65" s="116"/>
      <c r="M65" s="115">
        <f>IF(ISNUMBER(K65/G65),IF(NOT(K65/G65=0),K65/G65, " "), " ")</f>
        <v>5.3947368421052628</v>
      </c>
      <c r="N65" s="113" t="s">
        <v>341</v>
      </c>
    </row>
    <row r="66" spans="1:14" ht="48" x14ac:dyDescent="0.2">
      <c r="A66" s="111">
        <v>40</v>
      </c>
      <c r="B66" s="112">
        <v>331100</v>
      </c>
      <c r="C66" s="90" t="s">
        <v>396</v>
      </c>
      <c r="D66" s="113" t="s">
        <v>338</v>
      </c>
      <c r="E66" s="114">
        <v>29.41</v>
      </c>
      <c r="F66" s="92" t="s">
        <v>397</v>
      </c>
      <c r="G66" s="92">
        <v>22.06</v>
      </c>
      <c r="H66" s="115"/>
      <c r="I66" s="115"/>
      <c r="J66" s="92" t="s">
        <v>350</v>
      </c>
      <c r="K66" s="92">
        <v>147.05000000000001</v>
      </c>
      <c r="L66" s="116"/>
      <c r="M66" s="115">
        <f>IF(ISNUMBER(K66/G66),IF(NOT(K66/G66=0),K66/G66, " "), " ")</f>
        <v>6.6659111514052594</v>
      </c>
      <c r="N66" s="113" t="s">
        <v>398</v>
      </c>
    </row>
    <row r="67" spans="1:14" ht="36" x14ac:dyDescent="0.2">
      <c r="A67" s="111">
        <v>41</v>
      </c>
      <c r="B67" s="112">
        <v>340101</v>
      </c>
      <c r="C67" s="90" t="s">
        <v>399</v>
      </c>
      <c r="D67" s="113" t="s">
        <v>338</v>
      </c>
      <c r="E67" s="114">
        <v>0.01</v>
      </c>
      <c r="F67" s="92" t="s">
        <v>400</v>
      </c>
      <c r="G67" s="92">
        <v>7.0000000000000007E-2</v>
      </c>
      <c r="H67" s="115"/>
      <c r="I67" s="115"/>
      <c r="J67" s="92" t="s">
        <v>401</v>
      </c>
      <c r="K67" s="92">
        <v>0.28999999999999998</v>
      </c>
      <c r="L67" s="116"/>
      <c r="M67" s="115">
        <f>IF(ISNUMBER(K67/G67),IF(NOT(K67/G67=0),K67/G67, " "), " ")</f>
        <v>4.1428571428571423</v>
      </c>
      <c r="N67" s="113" t="s">
        <v>341</v>
      </c>
    </row>
    <row r="68" spans="1:14" ht="24" x14ac:dyDescent="0.2">
      <c r="A68" s="111">
        <v>42</v>
      </c>
      <c r="B68" s="112">
        <v>392200</v>
      </c>
      <c r="C68" s="90" t="s">
        <v>402</v>
      </c>
      <c r="D68" s="113" t="s">
        <v>338</v>
      </c>
      <c r="E68" s="114">
        <v>0.8</v>
      </c>
      <c r="F68" s="92" t="s">
        <v>403</v>
      </c>
      <c r="G68" s="92">
        <v>10.54</v>
      </c>
      <c r="H68" s="115"/>
      <c r="I68" s="115"/>
      <c r="J68" s="92" t="s">
        <v>404</v>
      </c>
      <c r="K68" s="92">
        <v>36.36</v>
      </c>
      <c r="L68" s="116"/>
      <c r="M68" s="115">
        <f>IF(ISNUMBER(K68/G68),IF(NOT(K68/G68=0),K68/G68, " "), " ")</f>
        <v>3.4497153700189758</v>
      </c>
      <c r="N68" s="113" t="s">
        <v>383</v>
      </c>
    </row>
    <row r="69" spans="1:14" ht="24" x14ac:dyDescent="0.2">
      <c r="A69" s="111">
        <v>43</v>
      </c>
      <c r="B69" s="112">
        <v>392255</v>
      </c>
      <c r="C69" s="90" t="s">
        <v>405</v>
      </c>
      <c r="D69" s="113" t="s">
        <v>338</v>
      </c>
      <c r="E69" s="114">
        <v>0.8</v>
      </c>
      <c r="F69" s="92" t="s">
        <v>406</v>
      </c>
      <c r="G69" s="92">
        <v>15.76</v>
      </c>
      <c r="H69" s="115"/>
      <c r="I69" s="115"/>
      <c r="J69" s="92" t="s">
        <v>407</v>
      </c>
      <c r="K69" s="92">
        <v>42.59</v>
      </c>
      <c r="L69" s="116"/>
      <c r="M69" s="115">
        <f>IF(ISNUMBER(K69/G69),IF(NOT(K69/G69=0),K69/G69, " "), " ")</f>
        <v>2.7024111675126905</v>
      </c>
      <c r="N69" s="113" t="s">
        <v>383</v>
      </c>
    </row>
    <row r="70" spans="1:14" ht="48" x14ac:dyDescent="0.2">
      <c r="A70" s="111">
        <v>44</v>
      </c>
      <c r="B70" s="112">
        <v>394101</v>
      </c>
      <c r="C70" s="90" t="s">
        <v>408</v>
      </c>
      <c r="D70" s="113" t="s">
        <v>338</v>
      </c>
      <c r="E70" s="114">
        <v>0.9</v>
      </c>
      <c r="F70" s="92" t="s">
        <v>409</v>
      </c>
      <c r="G70" s="92">
        <v>3.97</v>
      </c>
      <c r="H70" s="115"/>
      <c r="I70" s="115"/>
      <c r="J70" s="92" t="s">
        <v>410</v>
      </c>
      <c r="K70" s="92">
        <v>15.6</v>
      </c>
      <c r="L70" s="116"/>
      <c r="M70" s="115">
        <f>IF(ISNUMBER(K70/G70),IF(NOT(K70/G70=0),K70/G70, " "), " ")</f>
        <v>3.9294710327455915</v>
      </c>
      <c r="N70" s="113" t="s">
        <v>383</v>
      </c>
    </row>
    <row r="71" spans="1:14" ht="36" x14ac:dyDescent="0.2">
      <c r="A71" s="111">
        <v>45</v>
      </c>
      <c r="B71" s="112">
        <v>400001</v>
      </c>
      <c r="C71" s="90" t="s">
        <v>411</v>
      </c>
      <c r="D71" s="113" t="s">
        <v>338</v>
      </c>
      <c r="E71" s="114">
        <v>0.32</v>
      </c>
      <c r="F71" s="92" t="s">
        <v>412</v>
      </c>
      <c r="G71" s="92">
        <v>33.020000000000003</v>
      </c>
      <c r="H71" s="115"/>
      <c r="I71" s="115"/>
      <c r="J71" s="92" t="s">
        <v>413</v>
      </c>
      <c r="K71" s="92">
        <v>199.04</v>
      </c>
      <c r="L71" s="116"/>
      <c r="M71" s="115">
        <f>IF(ISNUMBER(K71/G71),IF(NOT(K71/G71=0),K71/G71, " "), " ")</f>
        <v>6.0278619018776487</v>
      </c>
      <c r="N71" s="113" t="s">
        <v>341</v>
      </c>
    </row>
    <row r="72" spans="1:14" ht="24" x14ac:dyDescent="0.2">
      <c r="A72" s="111">
        <v>46</v>
      </c>
      <c r="B72" s="112">
        <v>400311</v>
      </c>
      <c r="C72" s="90" t="s">
        <v>414</v>
      </c>
      <c r="D72" s="113" t="s">
        <v>338</v>
      </c>
      <c r="E72" s="114">
        <v>2.82</v>
      </c>
      <c r="F72" s="92" t="s">
        <v>415</v>
      </c>
      <c r="G72" s="92">
        <v>361.52</v>
      </c>
      <c r="H72" s="115"/>
      <c r="I72" s="115"/>
      <c r="J72" s="92" t="s">
        <v>416</v>
      </c>
      <c r="K72" s="92">
        <v>2461.12</v>
      </c>
      <c r="L72" s="116"/>
      <c r="M72" s="115">
        <f>IF(ISNUMBER(K72/G72),IF(NOT(K72/G72=0),K72/G72, " "), " ")</f>
        <v>6.8077008187652135</v>
      </c>
      <c r="N72" s="113" t="s">
        <v>383</v>
      </c>
    </row>
    <row r="73" spans="1:14" ht="24" x14ac:dyDescent="0.2">
      <c r="A73" s="117"/>
      <c r="B73" s="118" t="s">
        <v>333</v>
      </c>
      <c r="C73" s="119" t="s">
        <v>417</v>
      </c>
      <c r="D73" s="120" t="s">
        <v>335</v>
      </c>
      <c r="E73" s="121"/>
      <c r="F73" s="122" t="s">
        <v>332</v>
      </c>
      <c r="G73" s="122">
        <v>3934</v>
      </c>
      <c r="H73" s="123"/>
      <c r="I73" s="123"/>
      <c r="J73" s="122" t="s">
        <v>332</v>
      </c>
      <c r="K73" s="122">
        <v>23778</v>
      </c>
      <c r="L73" s="124"/>
      <c r="M73" s="123">
        <f>IF(ISNUMBER(K73/G73),IF(NOT(K73/G73=0),K73/G73, " "), " ")</f>
        <v>6.0442297915607526</v>
      </c>
      <c r="N73" s="120"/>
    </row>
    <row r="74" spans="1:14" ht="17.850000000000001" customHeight="1" x14ac:dyDescent="0.2">
      <c r="A74" s="110" t="s">
        <v>418</v>
      </c>
      <c r="B74" s="105"/>
      <c r="C74" s="105"/>
      <c r="D74" s="105"/>
      <c r="E74" s="105"/>
      <c r="F74" s="105"/>
      <c r="G74" s="105"/>
      <c r="H74" s="105"/>
      <c r="I74" s="105"/>
      <c r="J74" s="105"/>
      <c r="K74" s="105"/>
      <c r="L74" s="105"/>
      <c r="M74" s="105"/>
      <c r="N74" s="105"/>
    </row>
    <row r="75" spans="1:14" ht="48" x14ac:dyDescent="0.2">
      <c r="A75" s="111">
        <v>48</v>
      </c>
      <c r="B75" s="112" t="s">
        <v>419</v>
      </c>
      <c r="C75" s="90" t="s">
        <v>420</v>
      </c>
      <c r="D75" s="113" t="s">
        <v>421</v>
      </c>
      <c r="E75" s="114">
        <v>3.0000000000000001E-3</v>
      </c>
      <c r="F75" s="92" t="s">
        <v>422</v>
      </c>
      <c r="G75" s="92">
        <v>9.9600000000000009</v>
      </c>
      <c r="H75" s="115">
        <v>17622</v>
      </c>
      <c r="I75" s="115">
        <v>52.87</v>
      </c>
      <c r="J75" s="92" t="s">
        <v>423</v>
      </c>
      <c r="K75" s="92">
        <v>54.79</v>
      </c>
      <c r="L75" s="116"/>
      <c r="M75" s="115">
        <f>IF(ISNUMBER(K75/G75),IF(NOT(K75/G75=0),K75/G75, " "), " ")</f>
        <v>5.5010040160642566</v>
      </c>
      <c r="N75" s="113" t="s">
        <v>424</v>
      </c>
    </row>
    <row r="76" spans="1:14" ht="24" x14ac:dyDescent="0.2">
      <c r="A76" s="111">
        <v>49</v>
      </c>
      <c r="B76" s="112" t="s">
        <v>425</v>
      </c>
      <c r="C76" s="90" t="s">
        <v>426</v>
      </c>
      <c r="D76" s="113" t="s">
        <v>421</v>
      </c>
      <c r="E76" s="114">
        <v>1.1000000000000001E-3</v>
      </c>
      <c r="F76" s="92" t="s">
        <v>427</v>
      </c>
      <c r="G76" s="92">
        <v>29.51</v>
      </c>
      <c r="H76" s="115">
        <v>115850</v>
      </c>
      <c r="I76" s="115">
        <v>127.44</v>
      </c>
      <c r="J76" s="92" t="s">
        <v>428</v>
      </c>
      <c r="K76" s="92">
        <v>130.35</v>
      </c>
      <c r="L76" s="116"/>
      <c r="M76" s="115">
        <f>IF(ISNUMBER(K76/G76),IF(NOT(K76/G76=0),K76/G76, " "), " ")</f>
        <v>4.4171467299220595</v>
      </c>
      <c r="N76" s="113" t="s">
        <v>429</v>
      </c>
    </row>
    <row r="77" spans="1:14" ht="48" x14ac:dyDescent="0.2">
      <c r="A77" s="111">
        <v>50</v>
      </c>
      <c r="B77" s="112" t="s">
        <v>430</v>
      </c>
      <c r="C77" s="90" t="s">
        <v>431</v>
      </c>
      <c r="D77" s="113" t="s">
        <v>421</v>
      </c>
      <c r="E77" s="114">
        <v>1E-4</v>
      </c>
      <c r="F77" s="92" t="s">
        <v>432</v>
      </c>
      <c r="G77" s="92">
        <v>0.78</v>
      </c>
      <c r="H77" s="115">
        <v>60659</v>
      </c>
      <c r="I77" s="115">
        <v>6.07</v>
      </c>
      <c r="J77" s="92" t="s">
        <v>433</v>
      </c>
      <c r="K77" s="92">
        <v>6.22</v>
      </c>
      <c r="L77" s="116"/>
      <c r="M77" s="115">
        <f>IF(ISNUMBER(K77/G77),IF(NOT(K77/G77=0),K77/G77, " "), " ")</f>
        <v>7.9743589743589736</v>
      </c>
      <c r="N77" s="113" t="s">
        <v>434</v>
      </c>
    </row>
    <row r="78" spans="1:14" ht="24" x14ac:dyDescent="0.2">
      <c r="A78" s="111">
        <v>51</v>
      </c>
      <c r="B78" s="112" t="s">
        <v>435</v>
      </c>
      <c r="C78" s="90" t="s">
        <v>436</v>
      </c>
      <c r="D78" s="113" t="s">
        <v>437</v>
      </c>
      <c r="E78" s="114">
        <v>0.39900000000000002</v>
      </c>
      <c r="F78" s="92" t="s">
        <v>438</v>
      </c>
      <c r="G78" s="92">
        <v>2.4700000000000002</v>
      </c>
      <c r="H78" s="115">
        <v>42.37</v>
      </c>
      <c r="I78" s="115">
        <v>16.899999999999999</v>
      </c>
      <c r="J78" s="92" t="s">
        <v>439</v>
      </c>
      <c r="K78" s="92">
        <v>19.54</v>
      </c>
      <c r="L78" s="116"/>
      <c r="M78" s="115">
        <f>IF(ISNUMBER(K78/G78),IF(NOT(K78/G78=0),K78/G78, " "), " ")</f>
        <v>7.9109311740890682</v>
      </c>
      <c r="N78" s="113" t="s">
        <v>440</v>
      </c>
    </row>
    <row r="79" spans="1:14" ht="48" x14ac:dyDescent="0.2">
      <c r="A79" s="111">
        <v>52</v>
      </c>
      <c r="B79" s="112" t="s">
        <v>441</v>
      </c>
      <c r="C79" s="90" t="s">
        <v>442</v>
      </c>
      <c r="D79" s="113" t="s">
        <v>421</v>
      </c>
      <c r="E79" s="114">
        <v>2.9999999999999997E-4</v>
      </c>
      <c r="F79" s="92" t="s">
        <v>443</v>
      </c>
      <c r="G79" s="92">
        <v>3.06</v>
      </c>
      <c r="H79" s="115">
        <v>67798</v>
      </c>
      <c r="I79" s="115">
        <v>20.34</v>
      </c>
      <c r="J79" s="92" t="s">
        <v>444</v>
      </c>
      <c r="K79" s="92">
        <v>20.84</v>
      </c>
      <c r="L79" s="116"/>
      <c r="M79" s="115">
        <f>IF(ISNUMBER(K79/G79),IF(NOT(K79/G79=0),K79/G79, " "), " ")</f>
        <v>6.8104575163398691</v>
      </c>
      <c r="N79" s="113" t="s">
        <v>445</v>
      </c>
    </row>
    <row r="80" spans="1:14" ht="48" x14ac:dyDescent="0.2">
      <c r="A80" s="111">
        <v>53</v>
      </c>
      <c r="B80" s="112" t="s">
        <v>446</v>
      </c>
      <c r="C80" s="90" t="s">
        <v>447</v>
      </c>
      <c r="D80" s="113" t="s">
        <v>448</v>
      </c>
      <c r="E80" s="114">
        <v>0.1356</v>
      </c>
      <c r="F80" s="92" t="s">
        <v>449</v>
      </c>
      <c r="G80" s="92">
        <v>3.15</v>
      </c>
      <c r="H80" s="115">
        <v>97.88</v>
      </c>
      <c r="I80" s="115">
        <v>13.27</v>
      </c>
      <c r="J80" s="92" t="s">
        <v>450</v>
      </c>
      <c r="K80" s="92">
        <v>13.59</v>
      </c>
      <c r="L80" s="116"/>
      <c r="M80" s="115">
        <f>IF(ISNUMBER(K80/G80),IF(NOT(K80/G80=0),K80/G80, " "), " ")</f>
        <v>4.3142857142857141</v>
      </c>
      <c r="N80" s="113" t="s">
        <v>451</v>
      </c>
    </row>
    <row r="81" spans="1:14" ht="24" x14ac:dyDescent="0.2">
      <c r="A81" s="111">
        <v>54</v>
      </c>
      <c r="B81" s="112" t="s">
        <v>452</v>
      </c>
      <c r="C81" s="90" t="s">
        <v>453</v>
      </c>
      <c r="D81" s="113" t="s">
        <v>421</v>
      </c>
      <c r="E81" s="114">
        <v>2.0000000000000001E-4</v>
      </c>
      <c r="F81" s="92" t="s">
        <v>454</v>
      </c>
      <c r="G81" s="92">
        <v>2.2999999999999998</v>
      </c>
      <c r="H81" s="115">
        <v>85399.95</v>
      </c>
      <c r="I81" s="115">
        <v>17.079999999999998</v>
      </c>
      <c r="J81" s="92" t="s">
        <v>455</v>
      </c>
      <c r="K81" s="92">
        <v>17.489999999999998</v>
      </c>
      <c r="L81" s="116"/>
      <c r="M81" s="115">
        <f>IF(ISNUMBER(K81/G81),IF(NOT(K81/G81=0),K81/G81, " "), " ")</f>
        <v>7.6043478260869568</v>
      </c>
      <c r="N81" s="113" t="s">
        <v>456</v>
      </c>
    </row>
    <row r="82" spans="1:14" ht="24" x14ac:dyDescent="0.2">
      <c r="A82" s="111">
        <v>55</v>
      </c>
      <c r="B82" s="112" t="s">
        <v>457</v>
      </c>
      <c r="C82" s="90" t="s">
        <v>458</v>
      </c>
      <c r="D82" s="113" t="s">
        <v>421</v>
      </c>
      <c r="E82" s="114">
        <v>6.9999999999999999E-4</v>
      </c>
      <c r="F82" s="92" t="s">
        <v>454</v>
      </c>
      <c r="G82" s="92">
        <v>8.06</v>
      </c>
      <c r="H82" s="115">
        <v>85399.95</v>
      </c>
      <c r="I82" s="115">
        <v>59.78</v>
      </c>
      <c r="J82" s="92" t="s">
        <v>455</v>
      </c>
      <c r="K82" s="92">
        <v>61.2</v>
      </c>
      <c r="L82" s="116"/>
      <c r="M82" s="115">
        <f>IF(ISNUMBER(K82/G82),IF(NOT(K82/G82=0),K82/G82, " "), " ")</f>
        <v>7.5930521091811416</v>
      </c>
      <c r="N82" s="113" t="s">
        <v>456</v>
      </c>
    </row>
    <row r="83" spans="1:14" ht="48" x14ac:dyDescent="0.2">
      <c r="A83" s="111">
        <v>56</v>
      </c>
      <c r="B83" s="112" t="s">
        <v>459</v>
      </c>
      <c r="C83" s="90" t="s">
        <v>460</v>
      </c>
      <c r="D83" s="113" t="s">
        <v>421</v>
      </c>
      <c r="E83" s="114">
        <v>2.0000000000000001E-4</v>
      </c>
      <c r="F83" s="92" t="s">
        <v>461</v>
      </c>
      <c r="G83" s="92">
        <v>2.13</v>
      </c>
      <c r="H83" s="115">
        <v>85757.06</v>
      </c>
      <c r="I83" s="115">
        <v>17.149999999999999</v>
      </c>
      <c r="J83" s="92" t="s">
        <v>462</v>
      </c>
      <c r="K83" s="92">
        <v>17.57</v>
      </c>
      <c r="L83" s="116"/>
      <c r="M83" s="115">
        <f>IF(ISNUMBER(K83/G83),IF(NOT(K83/G83=0),K83/G83, " "), " ")</f>
        <v>8.248826291079812</v>
      </c>
      <c r="N83" s="113" t="s">
        <v>463</v>
      </c>
    </row>
    <row r="84" spans="1:14" ht="48" x14ac:dyDescent="0.2">
      <c r="A84" s="111">
        <v>57</v>
      </c>
      <c r="B84" s="112" t="s">
        <v>464</v>
      </c>
      <c r="C84" s="90" t="s">
        <v>465</v>
      </c>
      <c r="D84" s="113" t="s">
        <v>421</v>
      </c>
      <c r="E84" s="114">
        <v>1E-4</v>
      </c>
      <c r="F84" s="92" t="s">
        <v>461</v>
      </c>
      <c r="G84" s="92">
        <v>1.07</v>
      </c>
      <c r="H84" s="115">
        <v>85757.06</v>
      </c>
      <c r="I84" s="115">
        <v>8.58</v>
      </c>
      <c r="J84" s="92" t="s">
        <v>462</v>
      </c>
      <c r="K84" s="92">
        <v>8.7899999999999991</v>
      </c>
      <c r="L84" s="116"/>
      <c r="M84" s="115">
        <f>IF(ISNUMBER(K84/G84),IF(NOT(K84/G84=0),K84/G84, " "), " ")</f>
        <v>8.2149532710280369</v>
      </c>
      <c r="N84" s="113" t="s">
        <v>463</v>
      </c>
    </row>
    <row r="85" spans="1:14" ht="48" x14ac:dyDescent="0.2">
      <c r="A85" s="111">
        <v>58</v>
      </c>
      <c r="B85" s="112" t="s">
        <v>466</v>
      </c>
      <c r="C85" s="90" t="s">
        <v>467</v>
      </c>
      <c r="D85" s="113" t="s">
        <v>421</v>
      </c>
      <c r="E85" s="114">
        <v>1E-4</v>
      </c>
      <c r="F85" s="92" t="s">
        <v>461</v>
      </c>
      <c r="G85" s="92">
        <v>1.07</v>
      </c>
      <c r="H85" s="115">
        <v>85757.06</v>
      </c>
      <c r="I85" s="115">
        <v>8.58</v>
      </c>
      <c r="J85" s="92" t="s">
        <v>462</v>
      </c>
      <c r="K85" s="92">
        <v>8.7899999999999991</v>
      </c>
      <c r="L85" s="116"/>
      <c r="M85" s="115">
        <f>IF(ISNUMBER(K85/G85),IF(NOT(K85/G85=0),K85/G85, " "), " ")</f>
        <v>8.2149532710280369</v>
      </c>
      <c r="N85" s="113" t="s">
        <v>463</v>
      </c>
    </row>
    <row r="86" spans="1:14" ht="60" x14ac:dyDescent="0.2">
      <c r="A86" s="111">
        <v>59</v>
      </c>
      <c r="B86" s="112" t="s">
        <v>468</v>
      </c>
      <c r="C86" s="90" t="s">
        <v>469</v>
      </c>
      <c r="D86" s="113" t="s">
        <v>448</v>
      </c>
      <c r="E86" s="114">
        <v>0.03</v>
      </c>
      <c r="F86" s="92" t="s">
        <v>470</v>
      </c>
      <c r="G86" s="92">
        <v>0.68</v>
      </c>
      <c r="H86" s="115">
        <v>118.5</v>
      </c>
      <c r="I86" s="115">
        <v>3.56</v>
      </c>
      <c r="J86" s="92" t="s">
        <v>471</v>
      </c>
      <c r="K86" s="92">
        <v>3.64</v>
      </c>
      <c r="L86" s="116"/>
      <c r="M86" s="115">
        <f>IF(ISNUMBER(K86/G86),IF(NOT(K86/G86=0),K86/G86, " "), " ")</f>
        <v>5.3529411764705879</v>
      </c>
      <c r="N86" s="113" t="s">
        <v>472</v>
      </c>
    </row>
    <row r="87" spans="1:14" ht="48" x14ac:dyDescent="0.2">
      <c r="A87" s="111">
        <v>60</v>
      </c>
      <c r="B87" s="112" t="s">
        <v>473</v>
      </c>
      <c r="C87" s="90" t="s">
        <v>474</v>
      </c>
      <c r="D87" s="113" t="s">
        <v>421</v>
      </c>
      <c r="E87" s="114">
        <v>8.0000000000000004E-4</v>
      </c>
      <c r="F87" s="92" t="s">
        <v>475</v>
      </c>
      <c r="G87" s="92">
        <v>13.83</v>
      </c>
      <c r="H87" s="115">
        <v>70760</v>
      </c>
      <c r="I87" s="115">
        <v>56.61</v>
      </c>
      <c r="J87" s="92" t="s">
        <v>476</v>
      </c>
      <c r="K87" s="92">
        <v>57.99</v>
      </c>
      <c r="L87" s="116"/>
      <c r="M87" s="115">
        <f>IF(ISNUMBER(K87/G87),IF(NOT(K87/G87=0),K87/G87, " "), " ")</f>
        <v>4.1930585683297181</v>
      </c>
      <c r="N87" s="113" t="s">
        <v>477</v>
      </c>
    </row>
    <row r="88" spans="1:14" ht="48" x14ac:dyDescent="0.2">
      <c r="A88" s="111">
        <v>61</v>
      </c>
      <c r="B88" s="112" t="s">
        <v>478</v>
      </c>
      <c r="C88" s="90" t="s">
        <v>479</v>
      </c>
      <c r="D88" s="113" t="s">
        <v>448</v>
      </c>
      <c r="E88" s="114">
        <v>4.7999999999999996E-3</v>
      </c>
      <c r="F88" s="92" t="s">
        <v>480</v>
      </c>
      <c r="G88" s="92">
        <v>0.49</v>
      </c>
      <c r="H88" s="115">
        <v>181.63</v>
      </c>
      <c r="I88" s="115">
        <v>0.87</v>
      </c>
      <c r="J88" s="92" t="s">
        <v>481</v>
      </c>
      <c r="K88" s="92">
        <v>0.89</v>
      </c>
      <c r="L88" s="116"/>
      <c r="M88" s="115">
        <f>IF(ISNUMBER(K88/G88),IF(NOT(K88/G88=0),K88/G88, " "), " ")</f>
        <v>1.8163265306122449</v>
      </c>
      <c r="N88" s="113" t="s">
        <v>463</v>
      </c>
    </row>
    <row r="89" spans="1:14" ht="120" x14ac:dyDescent="0.2">
      <c r="A89" s="111">
        <v>62</v>
      </c>
      <c r="B89" s="112" t="s">
        <v>482</v>
      </c>
      <c r="C89" s="90" t="s">
        <v>483</v>
      </c>
      <c r="D89" s="113" t="s">
        <v>484</v>
      </c>
      <c r="E89" s="114">
        <v>2.4</v>
      </c>
      <c r="F89" s="92" t="s">
        <v>485</v>
      </c>
      <c r="G89" s="92">
        <v>19.920000000000002</v>
      </c>
      <c r="H89" s="115">
        <v>18.88</v>
      </c>
      <c r="I89" s="115">
        <v>45.31</v>
      </c>
      <c r="J89" s="92" t="s">
        <v>486</v>
      </c>
      <c r="K89" s="92">
        <v>46.22</v>
      </c>
      <c r="L89" s="116"/>
      <c r="M89" s="115">
        <f>IF(ISNUMBER(K89/G89),IF(NOT(K89/G89=0),K89/G89, " "), " ")</f>
        <v>2.3202811244979915</v>
      </c>
      <c r="N89" s="113" t="s">
        <v>487</v>
      </c>
    </row>
    <row r="90" spans="1:14" ht="24" x14ac:dyDescent="0.2">
      <c r="A90" s="111">
        <v>63</v>
      </c>
      <c r="B90" s="112" t="s">
        <v>488</v>
      </c>
      <c r="C90" s="90" t="s">
        <v>489</v>
      </c>
      <c r="D90" s="113" t="s">
        <v>448</v>
      </c>
      <c r="E90" s="114">
        <v>8.1000000000000003E-2</v>
      </c>
      <c r="F90" s="92" t="s">
        <v>490</v>
      </c>
      <c r="G90" s="92">
        <v>0.8</v>
      </c>
      <c r="H90" s="115">
        <v>45.83</v>
      </c>
      <c r="I90" s="115">
        <v>3.71</v>
      </c>
      <c r="J90" s="92" t="s">
        <v>491</v>
      </c>
      <c r="K90" s="92">
        <v>4.12</v>
      </c>
      <c r="L90" s="116"/>
      <c r="M90" s="115">
        <f>IF(ISNUMBER(K90/G90),IF(NOT(K90/G90=0),K90/G90, " "), " ")</f>
        <v>5.1499999999999995</v>
      </c>
      <c r="N90" s="113" t="s">
        <v>492</v>
      </c>
    </row>
    <row r="91" spans="1:14" ht="48" x14ac:dyDescent="0.2">
      <c r="A91" s="111">
        <v>64</v>
      </c>
      <c r="B91" s="112" t="s">
        <v>493</v>
      </c>
      <c r="C91" s="90" t="s">
        <v>494</v>
      </c>
      <c r="D91" s="113" t="s">
        <v>495</v>
      </c>
      <c r="E91" s="114">
        <v>1.5920000000000001</v>
      </c>
      <c r="F91" s="92" t="s">
        <v>496</v>
      </c>
      <c r="G91" s="92">
        <v>108.1</v>
      </c>
      <c r="H91" s="115">
        <v>208.86</v>
      </c>
      <c r="I91" s="115">
        <v>332.5</v>
      </c>
      <c r="J91" s="92" t="s">
        <v>497</v>
      </c>
      <c r="K91" s="92">
        <v>340.23</v>
      </c>
      <c r="L91" s="116"/>
      <c r="M91" s="115">
        <f>IF(ISNUMBER(K91/G91),IF(NOT(K91/G91=0),K91/G91, " "), " ")</f>
        <v>3.1473635522664205</v>
      </c>
      <c r="N91" s="113" t="s">
        <v>463</v>
      </c>
    </row>
    <row r="92" spans="1:14" ht="48" x14ac:dyDescent="0.2">
      <c r="A92" s="111">
        <v>65</v>
      </c>
      <c r="B92" s="112" t="s">
        <v>498</v>
      </c>
      <c r="C92" s="90" t="s">
        <v>499</v>
      </c>
      <c r="D92" s="113" t="s">
        <v>500</v>
      </c>
      <c r="E92" s="114">
        <v>2.4E-2</v>
      </c>
      <c r="F92" s="92" t="s">
        <v>501</v>
      </c>
      <c r="G92" s="92">
        <v>0.61</v>
      </c>
      <c r="H92" s="115">
        <v>135.19999999999999</v>
      </c>
      <c r="I92" s="115">
        <v>3.24</v>
      </c>
      <c r="J92" s="92" t="s">
        <v>502</v>
      </c>
      <c r="K92" s="92">
        <v>3.32</v>
      </c>
      <c r="L92" s="116"/>
      <c r="M92" s="115">
        <f>IF(ISNUMBER(K92/G92),IF(NOT(K92/G92=0),K92/G92, " "), " ")</f>
        <v>5.442622950819672</v>
      </c>
      <c r="N92" s="113" t="s">
        <v>463</v>
      </c>
    </row>
    <row r="93" spans="1:14" ht="60" x14ac:dyDescent="0.2">
      <c r="A93" s="111">
        <v>66</v>
      </c>
      <c r="B93" s="112" t="s">
        <v>503</v>
      </c>
      <c r="C93" s="90" t="s">
        <v>504</v>
      </c>
      <c r="D93" s="113" t="s">
        <v>500</v>
      </c>
      <c r="E93" s="114">
        <v>2.4E-2</v>
      </c>
      <c r="F93" s="92" t="s">
        <v>505</v>
      </c>
      <c r="G93" s="92">
        <v>0.44</v>
      </c>
      <c r="H93" s="115">
        <v>104.47</v>
      </c>
      <c r="I93" s="115">
        <v>2.5099999999999998</v>
      </c>
      <c r="J93" s="92" t="s">
        <v>506</v>
      </c>
      <c r="K93" s="92">
        <v>2.57</v>
      </c>
      <c r="L93" s="116"/>
      <c r="M93" s="115">
        <f>IF(ISNUMBER(K93/G93),IF(NOT(K93/G93=0),K93/G93, " "), " ")</f>
        <v>5.8409090909090908</v>
      </c>
      <c r="N93" s="113" t="s">
        <v>507</v>
      </c>
    </row>
    <row r="94" spans="1:14" ht="24" x14ac:dyDescent="0.2">
      <c r="A94" s="111">
        <v>67</v>
      </c>
      <c r="B94" s="112" t="s">
        <v>508</v>
      </c>
      <c r="C94" s="90" t="s">
        <v>509</v>
      </c>
      <c r="D94" s="113" t="s">
        <v>448</v>
      </c>
      <c r="E94" s="114">
        <v>6.9999999999999999E-4</v>
      </c>
      <c r="F94" s="92" t="s">
        <v>510</v>
      </c>
      <c r="G94" s="92">
        <v>0.01</v>
      </c>
      <c r="H94" s="115">
        <v>60</v>
      </c>
      <c r="I94" s="115">
        <v>0.04</v>
      </c>
      <c r="J94" s="92" t="s">
        <v>511</v>
      </c>
      <c r="K94" s="92">
        <v>0.04</v>
      </c>
      <c r="L94" s="116"/>
      <c r="M94" s="115">
        <f>IF(ISNUMBER(K94/G94),IF(NOT(K94/G94=0),K94/G94, " "), " ")</f>
        <v>4</v>
      </c>
      <c r="N94" s="113" t="s">
        <v>512</v>
      </c>
    </row>
    <row r="95" spans="1:14" ht="48" x14ac:dyDescent="0.2">
      <c r="A95" s="111">
        <v>68</v>
      </c>
      <c r="B95" s="112" t="s">
        <v>513</v>
      </c>
      <c r="C95" s="90" t="s">
        <v>514</v>
      </c>
      <c r="D95" s="113" t="s">
        <v>421</v>
      </c>
      <c r="E95" s="114">
        <v>1.8E-3</v>
      </c>
      <c r="F95" s="92" t="s">
        <v>515</v>
      </c>
      <c r="G95" s="92">
        <v>25.13</v>
      </c>
      <c r="H95" s="115">
        <v>119795</v>
      </c>
      <c r="I95" s="115">
        <v>215.63</v>
      </c>
      <c r="J95" s="92" t="s">
        <v>516</v>
      </c>
      <c r="K95" s="92">
        <v>220.45</v>
      </c>
      <c r="L95" s="116"/>
      <c r="M95" s="115">
        <f>IF(ISNUMBER(K95/G95),IF(NOT(K95/G95=0),K95/G95, " "), " ")</f>
        <v>8.7723836052526867</v>
      </c>
      <c r="N95" s="113" t="s">
        <v>517</v>
      </c>
    </row>
    <row r="96" spans="1:14" ht="24" x14ac:dyDescent="0.2">
      <c r="A96" s="111">
        <v>69</v>
      </c>
      <c r="B96" s="112" t="s">
        <v>518</v>
      </c>
      <c r="C96" s="90" t="s">
        <v>519</v>
      </c>
      <c r="D96" s="113" t="s">
        <v>520</v>
      </c>
      <c r="E96" s="114">
        <v>1</v>
      </c>
      <c r="F96" s="92" t="s">
        <v>521</v>
      </c>
      <c r="G96" s="92">
        <v>14.4</v>
      </c>
      <c r="H96" s="115">
        <v>123.9</v>
      </c>
      <c r="I96" s="115">
        <v>123.9</v>
      </c>
      <c r="J96" s="92" t="s">
        <v>522</v>
      </c>
      <c r="K96" s="92">
        <v>126.65</v>
      </c>
      <c r="L96" s="116"/>
      <c r="M96" s="115">
        <f>IF(ISNUMBER(K96/G96),IF(NOT(K96/G96=0),K96/G96, " "), " ")</f>
        <v>8.7951388888888893</v>
      </c>
      <c r="N96" s="113" t="s">
        <v>523</v>
      </c>
    </row>
    <row r="97" spans="1:14" ht="48" x14ac:dyDescent="0.2">
      <c r="A97" s="111">
        <v>70</v>
      </c>
      <c r="B97" s="112" t="s">
        <v>524</v>
      </c>
      <c r="C97" s="90" t="s">
        <v>525</v>
      </c>
      <c r="D97" s="113" t="s">
        <v>421</v>
      </c>
      <c r="E97" s="114">
        <v>1E-4</v>
      </c>
      <c r="F97" s="92" t="s">
        <v>526</v>
      </c>
      <c r="G97" s="92">
        <v>1.84</v>
      </c>
      <c r="H97" s="115">
        <v>55284</v>
      </c>
      <c r="I97" s="115">
        <v>5.53</v>
      </c>
      <c r="J97" s="92" t="s">
        <v>527</v>
      </c>
      <c r="K97" s="92">
        <v>5.7</v>
      </c>
      <c r="L97" s="116"/>
      <c r="M97" s="115">
        <f>IF(ISNUMBER(K97/G97),IF(NOT(K97/G97=0),K97/G97, " "), " ")</f>
        <v>3.0978260869565215</v>
      </c>
      <c r="N97" s="113" t="s">
        <v>528</v>
      </c>
    </row>
    <row r="98" spans="1:14" ht="24" x14ac:dyDescent="0.2">
      <c r="A98" s="111">
        <v>71</v>
      </c>
      <c r="B98" s="112" t="s">
        <v>529</v>
      </c>
      <c r="C98" s="90" t="s">
        <v>530</v>
      </c>
      <c r="D98" s="113" t="s">
        <v>421</v>
      </c>
      <c r="E98" s="114">
        <v>2.0000000000000001E-4</v>
      </c>
      <c r="F98" s="92" t="s">
        <v>531</v>
      </c>
      <c r="G98" s="92">
        <v>6.08</v>
      </c>
      <c r="H98" s="115">
        <v>66944.44</v>
      </c>
      <c r="I98" s="115">
        <v>13.39</v>
      </c>
      <c r="J98" s="92" t="s">
        <v>532</v>
      </c>
      <c r="K98" s="92">
        <v>13.77</v>
      </c>
      <c r="L98" s="116"/>
      <c r="M98" s="115">
        <f>IF(ISNUMBER(K98/G98),IF(NOT(K98/G98=0),K98/G98, " "), " ")</f>
        <v>2.2648026315789473</v>
      </c>
      <c r="N98" s="113" t="s">
        <v>533</v>
      </c>
    </row>
    <row r="99" spans="1:14" ht="24" x14ac:dyDescent="0.2">
      <c r="A99" s="111">
        <v>72</v>
      </c>
      <c r="B99" s="112" t="s">
        <v>534</v>
      </c>
      <c r="C99" s="90" t="s">
        <v>535</v>
      </c>
      <c r="D99" s="113" t="s">
        <v>421</v>
      </c>
      <c r="E99" s="114">
        <v>2.0000000000000001E-4</v>
      </c>
      <c r="F99" s="92" t="s">
        <v>536</v>
      </c>
      <c r="G99" s="92">
        <v>3.56</v>
      </c>
      <c r="H99" s="115">
        <v>90833.33</v>
      </c>
      <c r="I99" s="115">
        <v>18.170000000000002</v>
      </c>
      <c r="J99" s="92" t="s">
        <v>537</v>
      </c>
      <c r="K99" s="92">
        <v>18.649999999999999</v>
      </c>
      <c r="L99" s="116"/>
      <c r="M99" s="115">
        <f>IF(ISNUMBER(K99/G99),IF(NOT(K99/G99=0),K99/G99, " "), " ")</f>
        <v>5.23876404494382</v>
      </c>
      <c r="N99" s="113" t="s">
        <v>538</v>
      </c>
    </row>
    <row r="100" spans="1:14" ht="24" x14ac:dyDescent="0.2">
      <c r="A100" s="111">
        <v>73</v>
      </c>
      <c r="B100" s="112" t="s">
        <v>539</v>
      </c>
      <c r="C100" s="90" t="s">
        <v>540</v>
      </c>
      <c r="D100" s="113" t="s">
        <v>421</v>
      </c>
      <c r="E100" s="114">
        <v>1E-4</v>
      </c>
      <c r="F100" s="92" t="s">
        <v>541</v>
      </c>
      <c r="G100" s="92">
        <v>1.97</v>
      </c>
      <c r="H100" s="115">
        <v>60584.75</v>
      </c>
      <c r="I100" s="115">
        <v>6.06</v>
      </c>
      <c r="J100" s="92" t="s">
        <v>542</v>
      </c>
      <c r="K100" s="92">
        <v>6.24</v>
      </c>
      <c r="L100" s="116"/>
      <c r="M100" s="115">
        <f>IF(ISNUMBER(K100/G100),IF(NOT(K100/G100=0),K100/G100, " "), " ")</f>
        <v>3.1675126903553301</v>
      </c>
      <c r="N100" s="113" t="s">
        <v>543</v>
      </c>
    </row>
    <row r="101" spans="1:14" ht="24" x14ac:dyDescent="0.2">
      <c r="A101" s="111">
        <v>74</v>
      </c>
      <c r="B101" s="112" t="s">
        <v>544</v>
      </c>
      <c r="C101" s="90" t="s">
        <v>545</v>
      </c>
      <c r="D101" s="113" t="s">
        <v>448</v>
      </c>
      <c r="E101" s="114">
        <v>0.2</v>
      </c>
      <c r="F101" s="92" t="s">
        <v>546</v>
      </c>
      <c r="G101" s="92">
        <v>15.8</v>
      </c>
      <c r="H101" s="115">
        <v>371.96</v>
      </c>
      <c r="I101" s="115">
        <v>74.39</v>
      </c>
      <c r="J101" s="92" t="s">
        <v>547</v>
      </c>
      <c r="K101" s="92">
        <v>75.959999999999994</v>
      </c>
      <c r="L101" s="116"/>
      <c r="M101" s="115">
        <f>IF(ISNUMBER(K101/G101),IF(NOT(K101/G101=0),K101/G101, " "), " ")</f>
        <v>4.8075949367088597</v>
      </c>
      <c r="N101" s="113" t="s">
        <v>548</v>
      </c>
    </row>
    <row r="102" spans="1:14" ht="60" x14ac:dyDescent="0.2">
      <c r="A102" s="111">
        <v>75</v>
      </c>
      <c r="B102" s="112" t="s">
        <v>549</v>
      </c>
      <c r="C102" s="90" t="s">
        <v>550</v>
      </c>
      <c r="D102" s="113" t="s">
        <v>421</v>
      </c>
      <c r="E102" s="114">
        <v>1.1999999999999999E-3</v>
      </c>
      <c r="F102" s="92" t="s">
        <v>551</v>
      </c>
      <c r="G102" s="92">
        <v>11.38</v>
      </c>
      <c r="H102" s="115">
        <v>66076</v>
      </c>
      <c r="I102" s="115">
        <v>79.290000000000006</v>
      </c>
      <c r="J102" s="92" t="s">
        <v>552</v>
      </c>
      <c r="K102" s="92">
        <v>80.23</v>
      </c>
      <c r="L102" s="116"/>
      <c r="M102" s="115">
        <f>IF(ISNUMBER(K102/G102),IF(NOT(K102/G102=0),K102/G102, " "), " ")</f>
        <v>7.0500878734622141</v>
      </c>
      <c r="N102" s="113" t="s">
        <v>553</v>
      </c>
    </row>
    <row r="103" spans="1:14" ht="24" x14ac:dyDescent="0.2">
      <c r="A103" s="111">
        <v>76</v>
      </c>
      <c r="B103" s="112" t="s">
        <v>554</v>
      </c>
      <c r="C103" s="90" t="s">
        <v>555</v>
      </c>
      <c r="D103" s="113" t="s">
        <v>520</v>
      </c>
      <c r="E103" s="114">
        <v>1</v>
      </c>
      <c r="F103" s="92" t="s">
        <v>556</v>
      </c>
      <c r="G103" s="92">
        <v>2.59</v>
      </c>
      <c r="H103" s="115">
        <v>12.24</v>
      </c>
      <c r="I103" s="115">
        <v>12.24</v>
      </c>
      <c r="J103" s="92" t="s">
        <v>557</v>
      </c>
      <c r="K103" s="92">
        <v>12.48</v>
      </c>
      <c r="L103" s="116"/>
      <c r="M103" s="115">
        <f>IF(ISNUMBER(K103/G103),IF(NOT(K103/G103=0),K103/G103, " "), " ")</f>
        <v>4.8185328185328187</v>
      </c>
      <c r="N103" s="113" t="s">
        <v>558</v>
      </c>
    </row>
    <row r="104" spans="1:14" ht="48" x14ac:dyDescent="0.2">
      <c r="A104" s="111">
        <v>77</v>
      </c>
      <c r="B104" s="112" t="s">
        <v>559</v>
      </c>
      <c r="C104" s="90" t="s">
        <v>560</v>
      </c>
      <c r="D104" s="113" t="s">
        <v>437</v>
      </c>
      <c r="E104" s="114">
        <v>7.7439999999999998</v>
      </c>
      <c r="F104" s="92" t="s">
        <v>561</v>
      </c>
      <c r="G104" s="92">
        <v>906.05</v>
      </c>
      <c r="H104" s="115">
        <v>175</v>
      </c>
      <c r="I104" s="115">
        <v>1355.2</v>
      </c>
      <c r="J104" s="92" t="s">
        <v>562</v>
      </c>
      <c r="K104" s="92">
        <v>2692.59</v>
      </c>
      <c r="L104" s="116"/>
      <c r="M104" s="115">
        <f>IF(ISNUMBER(K104/G104),IF(NOT(K104/G104=0),K104/G104, " "), " ")</f>
        <v>2.9717896363335359</v>
      </c>
      <c r="N104" s="113" t="s">
        <v>563</v>
      </c>
    </row>
    <row r="105" spans="1:14" ht="36" x14ac:dyDescent="0.2">
      <c r="A105" s="111">
        <v>78</v>
      </c>
      <c r="B105" s="112" t="s">
        <v>564</v>
      </c>
      <c r="C105" s="90" t="s">
        <v>565</v>
      </c>
      <c r="D105" s="113" t="s">
        <v>437</v>
      </c>
      <c r="E105" s="114">
        <v>2.0000000000000001E-4</v>
      </c>
      <c r="F105" s="92" t="s">
        <v>566</v>
      </c>
      <c r="G105" s="92"/>
      <c r="H105" s="115">
        <v>22.6</v>
      </c>
      <c r="I105" s="115"/>
      <c r="J105" s="92" t="s">
        <v>567</v>
      </c>
      <c r="K105" s="92"/>
      <c r="L105" s="116"/>
      <c r="M105" s="115" t="str">
        <f>IF(ISNUMBER(K105/G105),IF(NOT(K105/G105=0),K105/G105, " "), " ")</f>
        <v xml:space="preserve"> </v>
      </c>
      <c r="N105" s="113" t="s">
        <v>568</v>
      </c>
    </row>
    <row r="106" spans="1:14" ht="60" x14ac:dyDescent="0.2">
      <c r="A106" s="111">
        <v>79</v>
      </c>
      <c r="B106" s="112" t="s">
        <v>569</v>
      </c>
      <c r="C106" s="90" t="s">
        <v>570</v>
      </c>
      <c r="D106" s="113" t="s">
        <v>421</v>
      </c>
      <c r="E106" s="114">
        <v>6.9999999999999999E-4</v>
      </c>
      <c r="F106" s="92" t="s">
        <v>571</v>
      </c>
      <c r="G106" s="92">
        <v>17.46</v>
      </c>
      <c r="H106" s="115">
        <v>82040</v>
      </c>
      <c r="I106" s="115">
        <v>57.43</v>
      </c>
      <c r="J106" s="92" t="s">
        <v>572</v>
      </c>
      <c r="K106" s="92">
        <v>58.78</v>
      </c>
      <c r="L106" s="116"/>
      <c r="M106" s="115">
        <f>IF(ISNUMBER(K106/G106),IF(NOT(K106/G106=0),K106/G106, " "), " ")</f>
        <v>3.3665521191294387</v>
      </c>
      <c r="N106" s="113" t="s">
        <v>573</v>
      </c>
    </row>
    <row r="107" spans="1:14" ht="36" x14ac:dyDescent="0.2">
      <c r="A107" s="111">
        <v>80</v>
      </c>
      <c r="B107" s="112" t="s">
        <v>574</v>
      </c>
      <c r="C107" s="90" t="s">
        <v>575</v>
      </c>
      <c r="D107" s="113" t="s">
        <v>520</v>
      </c>
      <c r="E107" s="114">
        <v>2</v>
      </c>
      <c r="F107" s="92" t="s">
        <v>576</v>
      </c>
      <c r="G107" s="92">
        <v>346</v>
      </c>
      <c r="H107" s="115">
        <v>317</v>
      </c>
      <c r="I107" s="115">
        <v>634</v>
      </c>
      <c r="J107" s="92" t="s">
        <v>577</v>
      </c>
      <c r="K107" s="92">
        <v>646.79999999999995</v>
      </c>
      <c r="L107" s="116"/>
      <c r="M107" s="115">
        <f>IF(ISNUMBER(K107/G107),IF(NOT(K107/G107=0),K107/G107, " "), " ")</f>
        <v>1.8693641618497108</v>
      </c>
      <c r="N107" s="113" t="s">
        <v>578</v>
      </c>
    </row>
    <row r="108" spans="1:14" ht="24" x14ac:dyDescent="0.2">
      <c r="A108" s="111">
        <v>81</v>
      </c>
      <c r="B108" s="112" t="s">
        <v>579</v>
      </c>
      <c r="C108" s="90" t="s">
        <v>580</v>
      </c>
      <c r="D108" s="113" t="s">
        <v>520</v>
      </c>
      <c r="E108" s="114">
        <v>1</v>
      </c>
      <c r="F108" s="92" t="s">
        <v>581</v>
      </c>
      <c r="G108" s="92">
        <v>5.44</v>
      </c>
      <c r="H108" s="115">
        <v>111.22</v>
      </c>
      <c r="I108" s="115">
        <v>111.22</v>
      </c>
      <c r="J108" s="92" t="s">
        <v>582</v>
      </c>
      <c r="K108" s="92">
        <v>113.47</v>
      </c>
      <c r="L108" s="116"/>
      <c r="M108" s="115">
        <f>IF(ISNUMBER(K108/G108),IF(NOT(K108/G108=0),K108/G108, " "), " ")</f>
        <v>20.858455882352938</v>
      </c>
      <c r="N108" s="113" t="s">
        <v>583</v>
      </c>
    </row>
    <row r="109" spans="1:14" ht="24" x14ac:dyDescent="0.2">
      <c r="A109" s="111">
        <v>82</v>
      </c>
      <c r="B109" s="112" t="s">
        <v>584</v>
      </c>
      <c r="C109" s="90" t="s">
        <v>585</v>
      </c>
      <c r="D109" s="113" t="s">
        <v>495</v>
      </c>
      <c r="E109" s="114">
        <v>0.83379999999999999</v>
      </c>
      <c r="F109" s="92" t="s">
        <v>586</v>
      </c>
      <c r="G109" s="92">
        <v>27.86</v>
      </c>
      <c r="H109" s="115">
        <v>135.25</v>
      </c>
      <c r="I109" s="115">
        <v>112.78</v>
      </c>
      <c r="J109" s="92" t="s">
        <v>587</v>
      </c>
      <c r="K109" s="92">
        <v>115.22</v>
      </c>
      <c r="L109" s="116"/>
      <c r="M109" s="115">
        <f>IF(ISNUMBER(K109/G109),IF(NOT(K109/G109=0),K109/G109, " "), " ")</f>
        <v>4.1356783919597992</v>
      </c>
      <c r="N109" s="113" t="s">
        <v>588</v>
      </c>
    </row>
    <row r="110" spans="1:14" ht="36" x14ac:dyDescent="0.2">
      <c r="A110" s="111">
        <v>83</v>
      </c>
      <c r="B110" s="112" t="s">
        <v>589</v>
      </c>
      <c r="C110" s="90" t="s">
        <v>590</v>
      </c>
      <c r="D110" s="113" t="s">
        <v>591</v>
      </c>
      <c r="E110" s="114">
        <v>2</v>
      </c>
      <c r="F110" s="92" t="s">
        <v>592</v>
      </c>
      <c r="G110" s="92">
        <v>2</v>
      </c>
      <c r="H110" s="115"/>
      <c r="I110" s="115"/>
      <c r="J110" s="92" t="s">
        <v>593</v>
      </c>
      <c r="K110" s="92">
        <v>26.96</v>
      </c>
      <c r="L110" s="116"/>
      <c r="M110" s="115">
        <f>IF(ISNUMBER(K110/G110),IF(NOT(K110/G110=0),K110/G110, " "), " ")</f>
        <v>13.48</v>
      </c>
      <c r="N110" s="113"/>
    </row>
    <row r="111" spans="1:14" ht="24" x14ac:dyDescent="0.2">
      <c r="A111" s="111">
        <v>84</v>
      </c>
      <c r="B111" s="112" t="s">
        <v>594</v>
      </c>
      <c r="C111" s="90" t="s">
        <v>595</v>
      </c>
      <c r="D111" s="113" t="s">
        <v>596</v>
      </c>
      <c r="E111" s="114">
        <v>78.03</v>
      </c>
      <c r="F111" s="92" t="s">
        <v>597</v>
      </c>
      <c r="G111" s="92">
        <v>2780.21</v>
      </c>
      <c r="H111" s="115"/>
      <c r="I111" s="115"/>
      <c r="J111" s="92" t="s">
        <v>598</v>
      </c>
      <c r="K111" s="92">
        <v>17405.37</v>
      </c>
      <c r="L111" s="116"/>
      <c r="M111" s="115">
        <f>IF(ISNUMBER(K111/G111),IF(NOT(K111/G111=0),K111/G111, " "), " ")</f>
        <v>6.2604515486240242</v>
      </c>
      <c r="N111" s="113"/>
    </row>
    <row r="112" spans="1:14" ht="48" x14ac:dyDescent="0.2">
      <c r="A112" s="111">
        <v>85</v>
      </c>
      <c r="B112" s="112" t="s">
        <v>599</v>
      </c>
      <c r="C112" s="90" t="s">
        <v>600</v>
      </c>
      <c r="D112" s="113" t="s">
        <v>601</v>
      </c>
      <c r="E112" s="114">
        <v>4.9429999999999996</v>
      </c>
      <c r="F112" s="92" t="s">
        <v>332</v>
      </c>
      <c r="G112" s="92">
        <v>314.57</v>
      </c>
      <c r="H112" s="115"/>
      <c r="I112" s="115"/>
      <c r="J112" s="92" t="s">
        <v>332</v>
      </c>
      <c r="K112" s="92">
        <v>1969.3</v>
      </c>
      <c r="L112" s="116"/>
      <c r="M112" s="115">
        <f>IF(ISNUMBER(K112/G112),IF(NOT(K112/G112=0),K112/G112, " "), " ")</f>
        <v>6.2602918269383601</v>
      </c>
      <c r="N112" s="113"/>
    </row>
    <row r="113" spans="1:14" ht="108" x14ac:dyDescent="0.2">
      <c r="A113" s="111">
        <v>86</v>
      </c>
      <c r="B113" s="112" t="s">
        <v>599</v>
      </c>
      <c r="C113" s="90" t="s">
        <v>602</v>
      </c>
      <c r="D113" s="113" t="s">
        <v>601</v>
      </c>
      <c r="E113" s="114">
        <v>0.6</v>
      </c>
      <c r="F113" s="92" t="s">
        <v>603</v>
      </c>
      <c r="G113" s="92">
        <v>75.099999999999994</v>
      </c>
      <c r="H113" s="115"/>
      <c r="I113" s="115"/>
      <c r="J113" s="92" t="s">
        <v>604</v>
      </c>
      <c r="K113" s="92">
        <v>470.14</v>
      </c>
      <c r="L113" s="116"/>
      <c r="M113" s="115">
        <f>IF(ISNUMBER(K113/G113),IF(NOT(K113/G113=0),K113/G113, " "), " ")</f>
        <v>6.2601864181091882</v>
      </c>
      <c r="N113" s="113"/>
    </row>
    <row r="114" spans="1:14" ht="108" x14ac:dyDescent="0.2">
      <c r="A114" s="111">
        <v>87</v>
      </c>
      <c r="B114" s="112" t="s">
        <v>599</v>
      </c>
      <c r="C114" s="90" t="s">
        <v>605</v>
      </c>
      <c r="D114" s="113" t="s">
        <v>601</v>
      </c>
      <c r="E114" s="114">
        <v>1.212</v>
      </c>
      <c r="F114" s="92" t="s">
        <v>606</v>
      </c>
      <c r="G114" s="92">
        <v>66.83</v>
      </c>
      <c r="H114" s="115"/>
      <c r="I114" s="115"/>
      <c r="J114" s="92" t="s">
        <v>607</v>
      </c>
      <c r="K114" s="92">
        <v>418.37</v>
      </c>
      <c r="L114" s="116"/>
      <c r="M114" s="115">
        <f>IF(ISNUMBER(K114/G114),IF(NOT(K114/G114=0),K114/G114, " "), " ")</f>
        <v>6.2602124794254079</v>
      </c>
      <c r="N114" s="113"/>
    </row>
    <row r="115" spans="1:14" ht="108" x14ac:dyDescent="0.2">
      <c r="A115" s="111">
        <v>88</v>
      </c>
      <c r="B115" s="112" t="s">
        <v>599</v>
      </c>
      <c r="C115" s="90" t="s">
        <v>608</v>
      </c>
      <c r="D115" s="113" t="s">
        <v>601</v>
      </c>
      <c r="E115" s="114">
        <v>3.1309999999999998</v>
      </c>
      <c r="F115" s="92" t="s">
        <v>606</v>
      </c>
      <c r="G115" s="92">
        <v>172.64</v>
      </c>
      <c r="H115" s="115"/>
      <c r="I115" s="115"/>
      <c r="J115" s="92" t="s">
        <v>607</v>
      </c>
      <c r="K115" s="92">
        <v>1080.79</v>
      </c>
      <c r="L115" s="116"/>
      <c r="M115" s="115">
        <f>IF(ISNUMBER(K115/G115),IF(NOT(K115/G115=0),K115/G115, " "), " ")</f>
        <v>6.2603683966635773</v>
      </c>
      <c r="N115" s="113"/>
    </row>
    <row r="116" spans="1:14" ht="48" x14ac:dyDescent="0.2">
      <c r="A116" s="111">
        <v>89</v>
      </c>
      <c r="B116" s="112" t="s">
        <v>609</v>
      </c>
      <c r="C116" s="90" t="s">
        <v>610</v>
      </c>
      <c r="D116" s="113" t="s">
        <v>520</v>
      </c>
      <c r="E116" s="114">
        <v>1</v>
      </c>
      <c r="F116" s="92" t="s">
        <v>611</v>
      </c>
      <c r="G116" s="92">
        <v>444.49</v>
      </c>
      <c r="H116" s="115"/>
      <c r="I116" s="115"/>
      <c r="J116" s="92" t="s">
        <v>612</v>
      </c>
      <c r="K116" s="92">
        <v>2782.5</v>
      </c>
      <c r="L116" s="116"/>
      <c r="M116" s="115">
        <f>IF(ISNUMBER(K116/G116),IF(NOT(K116/G116=0),K116/G116, " "), " ")</f>
        <v>6.2599833517064498</v>
      </c>
      <c r="N116" s="113"/>
    </row>
    <row r="117" spans="1:14" ht="48" x14ac:dyDescent="0.2">
      <c r="A117" s="111">
        <v>90</v>
      </c>
      <c r="B117" s="112" t="s">
        <v>613</v>
      </c>
      <c r="C117" s="90" t="s">
        <v>614</v>
      </c>
      <c r="D117" s="113" t="s">
        <v>495</v>
      </c>
      <c r="E117" s="114">
        <v>2.3889999999999998</v>
      </c>
      <c r="F117" s="92" t="s">
        <v>615</v>
      </c>
      <c r="G117" s="92">
        <v>157.66999999999999</v>
      </c>
      <c r="H117" s="115">
        <v>364</v>
      </c>
      <c r="I117" s="115">
        <v>869.6</v>
      </c>
      <c r="J117" s="92" t="s">
        <v>616</v>
      </c>
      <c r="K117" s="92">
        <v>902.01</v>
      </c>
      <c r="L117" s="116"/>
      <c r="M117" s="115">
        <f>IF(ISNUMBER(K117/G117),IF(NOT(K117/G117=0),K117/G117, " "), " ")</f>
        <v>5.720872708822224</v>
      </c>
      <c r="N117" s="113" t="s">
        <v>617</v>
      </c>
    </row>
    <row r="118" spans="1:14" ht="48" x14ac:dyDescent="0.2">
      <c r="A118" s="111">
        <v>91</v>
      </c>
      <c r="B118" s="112" t="s">
        <v>618</v>
      </c>
      <c r="C118" s="90" t="s">
        <v>560</v>
      </c>
      <c r="D118" s="113" t="s">
        <v>437</v>
      </c>
      <c r="E118" s="114">
        <v>34.518000000000001</v>
      </c>
      <c r="F118" s="92" t="s">
        <v>561</v>
      </c>
      <c r="G118" s="92">
        <v>4038.61</v>
      </c>
      <c r="H118" s="115">
        <v>175</v>
      </c>
      <c r="I118" s="115">
        <v>6040.65</v>
      </c>
      <c r="J118" s="92" t="s">
        <v>562</v>
      </c>
      <c r="K118" s="92">
        <v>12001.91</v>
      </c>
      <c r="L118" s="116"/>
      <c r="M118" s="115">
        <f>IF(ISNUMBER(K118/G118),IF(NOT(K118/G118=0),K118/G118, " "), " ")</f>
        <v>2.9717922750649355</v>
      </c>
      <c r="N118" s="113" t="s">
        <v>563</v>
      </c>
    </row>
    <row r="119" spans="1:14" ht="24" x14ac:dyDescent="0.2">
      <c r="A119" s="111">
        <v>92</v>
      </c>
      <c r="B119" s="112" t="s">
        <v>619</v>
      </c>
      <c r="C119" s="90" t="s">
        <v>620</v>
      </c>
      <c r="D119" s="113" t="s">
        <v>520</v>
      </c>
      <c r="E119" s="114">
        <v>2</v>
      </c>
      <c r="F119" s="92" t="s">
        <v>621</v>
      </c>
      <c r="G119" s="92">
        <v>770</v>
      </c>
      <c r="H119" s="115">
        <v>282</v>
      </c>
      <c r="I119" s="115">
        <v>564</v>
      </c>
      <c r="J119" s="92" t="s">
        <v>622</v>
      </c>
      <c r="K119" s="92">
        <v>577.64</v>
      </c>
      <c r="L119" s="116"/>
      <c r="M119" s="115">
        <f>IF(ISNUMBER(K119/G119),IF(NOT(K119/G119=0),K119/G119, " "), " ")</f>
        <v>0.75018181818181817</v>
      </c>
      <c r="N119" s="113" t="s">
        <v>623</v>
      </c>
    </row>
    <row r="120" spans="1:14" ht="60" x14ac:dyDescent="0.2">
      <c r="A120" s="111">
        <v>93</v>
      </c>
      <c r="B120" s="112" t="s">
        <v>624</v>
      </c>
      <c r="C120" s="90" t="s">
        <v>625</v>
      </c>
      <c r="D120" s="113" t="s">
        <v>520</v>
      </c>
      <c r="E120" s="114">
        <v>1</v>
      </c>
      <c r="F120" s="92" t="s">
        <v>626</v>
      </c>
      <c r="G120" s="92">
        <v>23.79</v>
      </c>
      <c r="H120" s="115">
        <v>37.36</v>
      </c>
      <c r="I120" s="115">
        <v>37.36</v>
      </c>
      <c r="J120" s="92" t="s">
        <v>627</v>
      </c>
      <c r="K120" s="92">
        <v>38.159999999999997</v>
      </c>
      <c r="L120" s="116"/>
      <c r="M120" s="115">
        <f>IF(ISNUMBER(K120/G120),IF(NOT(K120/G120=0),K120/G120, " "), " ")</f>
        <v>1.6040353089533417</v>
      </c>
      <c r="N120" s="113" t="s">
        <v>628</v>
      </c>
    </row>
    <row r="121" spans="1:14" ht="24" x14ac:dyDescent="0.2">
      <c r="A121" s="111">
        <v>94</v>
      </c>
      <c r="B121" s="112" t="s">
        <v>629</v>
      </c>
      <c r="C121" s="90" t="s">
        <v>630</v>
      </c>
      <c r="D121" s="113" t="s">
        <v>601</v>
      </c>
      <c r="E121" s="114">
        <v>80.5</v>
      </c>
      <c r="F121" s="92" t="s">
        <v>631</v>
      </c>
      <c r="G121" s="92">
        <v>24.15</v>
      </c>
      <c r="H121" s="115">
        <v>1.02</v>
      </c>
      <c r="I121" s="115">
        <v>82.11</v>
      </c>
      <c r="J121" s="92" t="s">
        <v>632</v>
      </c>
      <c r="K121" s="92">
        <v>83.72</v>
      </c>
      <c r="L121" s="116"/>
      <c r="M121" s="115">
        <f>IF(ISNUMBER(K121/G121),IF(NOT(K121/G121=0),K121/G121, " "), " ")</f>
        <v>3.4666666666666668</v>
      </c>
      <c r="N121" s="113" t="s">
        <v>633</v>
      </c>
    </row>
    <row r="122" spans="1:14" ht="24" x14ac:dyDescent="0.2">
      <c r="A122" s="125"/>
      <c r="B122" s="126" t="s">
        <v>333</v>
      </c>
      <c r="C122" s="127" t="s">
        <v>634</v>
      </c>
      <c r="D122" s="128" t="s">
        <v>335</v>
      </c>
      <c r="E122" s="129"/>
      <c r="F122" s="130" t="s">
        <v>332</v>
      </c>
      <c r="G122" s="130">
        <v>10153</v>
      </c>
      <c r="H122" s="131"/>
      <c r="I122" s="131"/>
      <c r="J122" s="130" t="s">
        <v>332</v>
      </c>
      <c r="K122" s="130">
        <v>40813</v>
      </c>
      <c r="L122" s="132"/>
      <c r="M122" s="131">
        <f>IF(ISNUMBER(K122/G122),IF(NOT(K122/G122=0),K122/G122, " "), " ")</f>
        <v>4.0197971043041463</v>
      </c>
      <c r="N122" s="128"/>
    </row>
    <row r="123" spans="1:14" x14ac:dyDescent="0.2">
      <c r="A123" s="133" t="s">
        <v>248</v>
      </c>
      <c r="B123" s="102"/>
      <c r="C123" s="102"/>
      <c r="D123" s="102"/>
      <c r="E123" s="102"/>
      <c r="F123" s="102"/>
      <c r="G123" s="92">
        <v>16240</v>
      </c>
      <c r="H123" s="115"/>
      <c r="I123" s="115"/>
      <c r="J123" s="115"/>
      <c r="K123" s="92">
        <v>93624</v>
      </c>
      <c r="L123" s="116"/>
      <c r="M123" s="115">
        <f ca="1">IF(ISNUMBER(INDIRECT("K" &amp; ROW())/INDIRECT("G" &amp; ROW())),INDIRECT("K" &amp; ROW())/INDIRECT("G" &amp; ROW()), " ")</f>
        <v>5.7650246305418715</v>
      </c>
      <c r="N123" s="113" t="s">
        <v>635</v>
      </c>
    </row>
    <row r="124" spans="1:14" x14ac:dyDescent="0.2">
      <c r="A124" s="133" t="s">
        <v>253</v>
      </c>
      <c r="B124" s="102"/>
      <c r="C124" s="102"/>
      <c r="D124" s="102"/>
      <c r="E124" s="102"/>
      <c r="F124" s="102"/>
      <c r="G124" s="92">
        <v>16242</v>
      </c>
      <c r="H124" s="115"/>
      <c r="I124" s="115"/>
      <c r="J124" s="115"/>
      <c r="K124" s="92">
        <v>93645</v>
      </c>
      <c r="L124" s="116"/>
      <c r="M124" s="115">
        <f ca="1">IF(ISNUMBER(INDIRECT("K" &amp; ROW())/INDIRECT("G" &amp; ROW())),INDIRECT("K" &amp; ROW())/INDIRECT("G" &amp; ROW()), " ")</f>
        <v>5.7656076837827852</v>
      </c>
      <c r="N124" s="113" t="s">
        <v>635</v>
      </c>
    </row>
    <row r="125" spans="1:14" x14ac:dyDescent="0.2">
      <c r="A125" s="133" t="s">
        <v>254</v>
      </c>
      <c r="B125" s="102"/>
      <c r="C125" s="102"/>
      <c r="D125" s="102"/>
      <c r="E125" s="102"/>
      <c r="F125" s="102"/>
      <c r="G125" s="92"/>
      <c r="H125" s="115"/>
      <c r="I125" s="115"/>
      <c r="J125" s="115"/>
      <c r="K125" s="92"/>
      <c r="L125" s="116"/>
      <c r="M125" s="115" t="str">
        <f ca="1">IF(ISNUMBER(INDIRECT("K" &amp; ROW())/INDIRECT("G" &amp; ROW())),INDIRECT("K" &amp; ROW())/INDIRECT("G" &amp; ROW()), " ")</f>
        <v xml:space="preserve"> </v>
      </c>
      <c r="N125" s="113" t="s">
        <v>635</v>
      </c>
    </row>
    <row r="126" spans="1:14" x14ac:dyDescent="0.2">
      <c r="A126" s="133" t="s">
        <v>255</v>
      </c>
      <c r="B126" s="102"/>
      <c r="C126" s="102"/>
      <c r="D126" s="102"/>
      <c r="E126" s="102"/>
      <c r="F126" s="102"/>
      <c r="G126" s="92">
        <v>2</v>
      </c>
      <c r="H126" s="115"/>
      <c r="I126" s="115"/>
      <c r="J126" s="115"/>
      <c r="K126" s="92">
        <v>21</v>
      </c>
      <c r="L126" s="116"/>
      <c r="M126" s="115">
        <f ca="1">IF(ISNUMBER(INDIRECT("K" &amp; ROW())/INDIRECT("G" &amp; ROW())),INDIRECT("K" &amp; ROW())/INDIRECT("G" &amp; ROW()), " ")</f>
        <v>10.5</v>
      </c>
      <c r="N126" s="113" t="s">
        <v>635</v>
      </c>
    </row>
    <row r="127" spans="1:14" x14ac:dyDescent="0.2">
      <c r="A127" s="133" t="s">
        <v>257</v>
      </c>
      <c r="B127" s="102"/>
      <c r="C127" s="102"/>
      <c r="D127" s="102"/>
      <c r="E127" s="102"/>
      <c r="F127" s="102"/>
      <c r="G127" s="92"/>
      <c r="H127" s="115"/>
      <c r="I127" s="115"/>
      <c r="J127" s="115"/>
      <c r="K127" s="92"/>
      <c r="L127" s="116"/>
      <c r="M127" s="115" t="str">
        <f ca="1">IF(ISNUMBER(INDIRECT("K" &amp; ROW())/INDIRECT("G" &amp; ROW())),INDIRECT("K" &amp; ROW())/INDIRECT("G" &amp; ROW()), " ")</f>
        <v xml:space="preserve"> </v>
      </c>
      <c r="N127" s="113" t="s">
        <v>635</v>
      </c>
    </row>
    <row r="128" spans="1:14" x14ac:dyDescent="0.2">
      <c r="A128" s="133" t="s">
        <v>258</v>
      </c>
      <c r="B128" s="102"/>
      <c r="C128" s="102"/>
      <c r="D128" s="102"/>
      <c r="E128" s="102"/>
      <c r="F128" s="102"/>
      <c r="G128" s="92">
        <v>2523</v>
      </c>
      <c r="H128" s="115"/>
      <c r="I128" s="115"/>
      <c r="J128" s="115"/>
      <c r="K128" s="92">
        <v>34039</v>
      </c>
      <c r="L128" s="116"/>
      <c r="M128" s="115">
        <f ca="1">IF(ISNUMBER(INDIRECT("K" &amp; ROW())/INDIRECT("G" &amp; ROW())),INDIRECT("K" &amp; ROW())/INDIRECT("G" &amp; ROW()), " ")</f>
        <v>13.491478398731669</v>
      </c>
      <c r="N128" s="113" t="s">
        <v>635</v>
      </c>
    </row>
    <row r="129" spans="1:14" x14ac:dyDescent="0.2">
      <c r="A129" s="133" t="s">
        <v>259</v>
      </c>
      <c r="B129" s="102"/>
      <c r="C129" s="102"/>
      <c r="D129" s="102"/>
      <c r="E129" s="102"/>
      <c r="F129" s="102"/>
      <c r="G129" s="92">
        <v>10153</v>
      </c>
      <c r="H129" s="115"/>
      <c r="I129" s="115"/>
      <c r="J129" s="115"/>
      <c r="K129" s="92">
        <v>40813</v>
      </c>
      <c r="L129" s="116"/>
      <c r="M129" s="115">
        <f ca="1">IF(ISNUMBER(INDIRECT("K" &amp; ROW())/INDIRECT("G" &amp; ROW())),INDIRECT("K" &amp; ROW())/INDIRECT("G" &amp; ROW()), " ")</f>
        <v>4.0197971043041463</v>
      </c>
      <c r="N129" s="113" t="s">
        <v>635</v>
      </c>
    </row>
    <row r="130" spans="1:14" x14ac:dyDescent="0.2">
      <c r="A130" s="133" t="s">
        <v>260</v>
      </c>
      <c r="B130" s="102"/>
      <c r="C130" s="102"/>
      <c r="D130" s="102"/>
      <c r="E130" s="102"/>
      <c r="F130" s="102"/>
      <c r="G130" s="92">
        <v>3934</v>
      </c>
      <c r="H130" s="115"/>
      <c r="I130" s="115"/>
      <c r="J130" s="115"/>
      <c r="K130" s="92">
        <v>23778</v>
      </c>
      <c r="L130" s="116"/>
      <c r="M130" s="115">
        <f ca="1">IF(ISNUMBER(INDIRECT("K" &amp; ROW())/INDIRECT("G" &amp; ROW())),INDIRECT("K" &amp; ROW())/INDIRECT("G" &amp; ROW()), " ")</f>
        <v>6.0442297915607526</v>
      </c>
      <c r="N130" s="113" t="s">
        <v>635</v>
      </c>
    </row>
    <row r="131" spans="1:14" x14ac:dyDescent="0.2">
      <c r="A131" s="134" t="s">
        <v>261</v>
      </c>
      <c r="B131" s="105"/>
      <c r="C131" s="105"/>
      <c r="D131" s="105"/>
      <c r="E131" s="105"/>
      <c r="F131" s="105"/>
      <c r="G131" s="122">
        <v>2393</v>
      </c>
      <c r="H131" s="123"/>
      <c r="I131" s="123"/>
      <c r="J131" s="123"/>
      <c r="K131" s="122">
        <v>27437</v>
      </c>
      <c r="L131" s="124"/>
      <c r="M131" s="123">
        <f ca="1">IF(ISNUMBER(INDIRECT("K" &amp; ROW())/INDIRECT("G" &amp; ROW())),INDIRECT("K" &amp; ROW())/INDIRECT("G" &amp; ROW()), " ")</f>
        <v>11.465524446301714</v>
      </c>
      <c r="N131" s="120" t="s">
        <v>635</v>
      </c>
    </row>
    <row r="132" spans="1:14" x14ac:dyDescent="0.2">
      <c r="A132" s="134" t="s">
        <v>262</v>
      </c>
      <c r="B132" s="105"/>
      <c r="C132" s="105"/>
      <c r="D132" s="105"/>
      <c r="E132" s="105"/>
      <c r="F132" s="105"/>
      <c r="G132" s="122">
        <v>1432</v>
      </c>
      <c r="H132" s="123"/>
      <c r="I132" s="123"/>
      <c r="J132" s="123"/>
      <c r="K132" s="122">
        <v>15444</v>
      </c>
      <c r="L132" s="124"/>
      <c r="M132" s="123">
        <f ca="1">IF(ISNUMBER(INDIRECT("K" &amp; ROW())/INDIRECT("G" &amp; ROW())),INDIRECT("K" &amp; ROW())/INDIRECT("G" &amp; ROW()), " ")</f>
        <v>10.784916201117319</v>
      </c>
      <c r="N132" s="120" t="s">
        <v>635</v>
      </c>
    </row>
    <row r="133" spans="1:14" x14ac:dyDescent="0.2">
      <c r="A133" s="134" t="s">
        <v>263</v>
      </c>
      <c r="B133" s="105"/>
      <c r="C133" s="105"/>
      <c r="D133" s="105"/>
      <c r="E133" s="105"/>
      <c r="F133" s="105"/>
      <c r="G133" s="122"/>
      <c r="H133" s="123"/>
      <c r="I133" s="123"/>
      <c r="J133" s="123"/>
      <c r="K133" s="122"/>
      <c r="L133" s="124"/>
      <c r="M133" s="123" t="str">
        <f ca="1">IF(ISNUMBER(INDIRECT("K" &amp; ROW())/INDIRECT("G" &amp; ROW())),INDIRECT("K" &amp; ROW())/INDIRECT("G" &amp; ROW()), " ")</f>
        <v xml:space="preserve"> </v>
      </c>
      <c r="N133" s="120" t="s">
        <v>635</v>
      </c>
    </row>
    <row r="134" spans="1:14" x14ac:dyDescent="0.2">
      <c r="A134" s="133" t="s">
        <v>264</v>
      </c>
      <c r="B134" s="102"/>
      <c r="C134" s="102"/>
      <c r="D134" s="102"/>
      <c r="E134" s="102"/>
      <c r="F134" s="102"/>
      <c r="G134" s="92">
        <v>19743</v>
      </c>
      <c r="H134" s="115"/>
      <c r="I134" s="115"/>
      <c r="J134" s="115"/>
      <c r="K134" s="92">
        <v>133651</v>
      </c>
      <c r="L134" s="116"/>
      <c r="M134" s="115">
        <f ca="1">IF(ISNUMBER(INDIRECT("K" &amp; ROW())/INDIRECT("G" &amp; ROW())),INDIRECT("K" &amp; ROW())/INDIRECT("G" &amp; ROW()), " ")</f>
        <v>6.769538570632629</v>
      </c>
      <c r="N134" s="113" t="s">
        <v>635</v>
      </c>
    </row>
    <row r="135" spans="1:14" x14ac:dyDescent="0.2">
      <c r="A135" s="133" t="s">
        <v>265</v>
      </c>
      <c r="B135" s="102"/>
      <c r="C135" s="102"/>
      <c r="D135" s="102"/>
      <c r="E135" s="102"/>
      <c r="F135" s="102"/>
      <c r="G135" s="92">
        <v>324</v>
      </c>
      <c r="H135" s="115"/>
      <c r="I135" s="115"/>
      <c r="J135" s="115"/>
      <c r="K135" s="92">
        <v>2875</v>
      </c>
      <c r="L135" s="116"/>
      <c r="M135" s="115">
        <f ca="1">IF(ISNUMBER(INDIRECT("K" &amp; ROW())/INDIRECT("G" &amp; ROW())),INDIRECT("K" &amp; ROW())/INDIRECT("G" &amp; ROW()), " ")</f>
        <v>8.8734567901234573</v>
      </c>
      <c r="N135" s="113" t="s">
        <v>635</v>
      </c>
    </row>
    <row r="136" spans="1:14" x14ac:dyDescent="0.2">
      <c r="A136" s="133" t="s">
        <v>266</v>
      </c>
      <c r="B136" s="102"/>
      <c r="C136" s="102"/>
      <c r="D136" s="102"/>
      <c r="E136" s="102"/>
      <c r="F136" s="102"/>
      <c r="G136" s="92">
        <v>20067</v>
      </c>
      <c r="H136" s="115"/>
      <c r="I136" s="115"/>
      <c r="J136" s="115"/>
      <c r="K136" s="92">
        <v>136526</v>
      </c>
      <c r="L136" s="116"/>
      <c r="M136" s="115">
        <f ca="1">IF(ISNUMBER(INDIRECT("K" &amp; ROW())/INDIRECT("G" &amp; ROW())),INDIRECT("K" &amp; ROW())/INDIRECT("G" &amp; ROW()), " ")</f>
        <v>6.8035082473713064</v>
      </c>
      <c r="N136" s="113" t="s">
        <v>635</v>
      </c>
    </row>
    <row r="137" spans="1:14" x14ac:dyDescent="0.2">
      <c r="A137" s="134" t="s">
        <v>267</v>
      </c>
      <c r="B137" s="105"/>
      <c r="C137" s="105"/>
      <c r="D137" s="105"/>
      <c r="E137" s="105"/>
      <c r="F137" s="105"/>
      <c r="G137" s="122">
        <v>20067</v>
      </c>
      <c r="H137" s="123"/>
      <c r="I137" s="123"/>
      <c r="J137" s="123"/>
      <c r="K137" s="122">
        <v>136526</v>
      </c>
      <c r="L137" s="124"/>
      <c r="M137" s="123">
        <f ca="1">IF(ISNUMBER(INDIRECT("K" &amp; ROW())/INDIRECT("G" &amp; ROW())),INDIRECT("K" &amp; ROW())/INDIRECT("G" &amp; ROW()), " ")</f>
        <v>6.8035082473713064</v>
      </c>
      <c r="N137" s="120" t="s">
        <v>635</v>
      </c>
    </row>
    <row r="138" spans="1:14" x14ac:dyDescent="0.2">
      <c r="A138" s="12"/>
      <c r="B138" s="42"/>
      <c r="C138" s="24"/>
      <c r="D138" s="43"/>
      <c r="E138" s="43"/>
      <c r="F138" s="44"/>
      <c r="G138" s="25"/>
      <c r="H138" s="44"/>
      <c r="I138" s="44"/>
      <c r="J138" s="44"/>
      <c r="K138" s="25"/>
      <c r="L138" s="45"/>
      <c r="M138" s="44"/>
      <c r="N138" s="46"/>
    </row>
    <row r="139" spans="1:14" x14ac:dyDescent="0.2">
      <c r="A139" s="27"/>
      <c r="G139" s="47"/>
      <c r="H139" s="48"/>
      <c r="I139" s="48"/>
      <c r="J139" s="48"/>
      <c r="K139" s="47"/>
      <c r="L139" s="49"/>
      <c r="M139" s="47"/>
      <c r="N139" s="27"/>
    </row>
    <row r="140" spans="1:14" x14ac:dyDescent="0.2">
      <c r="A140" s="5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50"/>
      <c r="M140" s="6"/>
      <c r="N140" s="6"/>
    </row>
    <row r="141" spans="1:14" x14ac:dyDescent="0.2">
      <c r="A141" s="59" t="s">
        <v>50</v>
      </c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50"/>
      <c r="M141" s="6"/>
      <c r="N141" s="6"/>
    </row>
    <row r="142" spans="1:14" x14ac:dyDescent="0.2">
      <c r="A142" s="28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50"/>
      <c r="M142" s="6"/>
      <c r="N142" s="6"/>
    </row>
    <row r="143" spans="1:14" x14ac:dyDescent="0.2">
      <c r="A143" s="59" t="s">
        <v>51</v>
      </c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50"/>
      <c r="M143" s="6"/>
      <c r="N143" s="6"/>
    </row>
  </sheetData>
  <mergeCells count="46">
    <mergeCell ref="A137:F137"/>
    <mergeCell ref="A131:F131"/>
    <mergeCell ref="A132:F132"/>
    <mergeCell ref="A133:F133"/>
    <mergeCell ref="A134:F134"/>
    <mergeCell ref="A135:F135"/>
    <mergeCell ref="A136:F136"/>
    <mergeCell ref="A125:F125"/>
    <mergeCell ref="A126:F126"/>
    <mergeCell ref="A127:F127"/>
    <mergeCell ref="A128:F128"/>
    <mergeCell ref="A129:F129"/>
    <mergeCell ref="A130:F130"/>
    <mergeCell ref="A24:N24"/>
    <mergeCell ref="A25:N25"/>
    <mergeCell ref="A46:N46"/>
    <mergeCell ref="A74:N74"/>
    <mergeCell ref="A123:F123"/>
    <mergeCell ref="A124:F124"/>
    <mergeCell ref="G15:H15"/>
    <mergeCell ref="J15:K15"/>
    <mergeCell ref="A20:A22"/>
    <mergeCell ref="B20:B22"/>
    <mergeCell ref="C20:C22"/>
    <mergeCell ref="E20:E22"/>
    <mergeCell ref="M20:M22"/>
    <mergeCell ref="N20:N22"/>
    <mergeCell ref="D21:D22"/>
    <mergeCell ref="H21:I21"/>
    <mergeCell ref="J21:K21"/>
    <mergeCell ref="F20:G21"/>
    <mergeCell ref="H20:K20"/>
    <mergeCell ref="G14:H14"/>
    <mergeCell ref="J10:M10"/>
    <mergeCell ref="G12:H12"/>
    <mergeCell ref="J12:K12"/>
    <mergeCell ref="G13:H13"/>
    <mergeCell ref="J13:K13"/>
    <mergeCell ref="J14:K14"/>
    <mergeCell ref="A5:N5"/>
    <mergeCell ref="A6:N6"/>
    <mergeCell ref="A7:N7"/>
    <mergeCell ref="A8:N8"/>
    <mergeCell ref="G10:I10"/>
    <mergeCell ref="G11:H11"/>
    <mergeCell ref="J11:K11"/>
  </mergeCells>
  <phoneticPr fontId="2" type="noConversion"/>
  <pageMargins left="0.78740157480314965" right="0.39370078740157483" top="0.39370078740157483" bottom="0.39370078740157483" header="0.23622047244094491" footer="0.23622047244094491"/>
  <pageSetup paperSize="9" scale="77" fitToHeight="30000" orientation="landscape" r:id="rId1"/>
  <headerFooter alignWithMargins="0">
    <oddHeader>&amp;LГРАНД-Смета</oddHeader>
    <oddFooter>&amp;R&amp;P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7550" r:id="rId4" name="Button 142">
              <controlPr defaultSize="0" print="0" autoFill="0" autoPict="0" macro="[0]!Лист8.AddTZM">
                <anchor moveWithCells="1" sizeWithCells="1">
                  <from>
                    <xdr:col>0</xdr:col>
                    <xdr:colOff>76200</xdr:colOff>
                    <xdr:row>14</xdr:row>
                    <xdr:rowOff>104775</xdr:rowOff>
                  </from>
                  <to>
                    <xdr:col>1</xdr:col>
                    <xdr:colOff>971550</xdr:colOff>
                    <xdr:row>16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Мои данные</vt:lpstr>
      <vt:lpstr>Ведомость ресурсов</vt:lpstr>
      <vt:lpstr>'Ведомость ресурсов'!Заголовки_для_печати</vt:lpstr>
      <vt:lpstr>'Мои данные'!Заголовки_для_печати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2011-09-08T07:56:05Z</cp:lastPrinted>
  <dcterms:created xsi:type="dcterms:W3CDTF">2003-01-28T12:33:10Z</dcterms:created>
  <dcterms:modified xsi:type="dcterms:W3CDTF">2019-07-26T10:08:06Z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